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45" windowWidth="11415" windowHeight="9120" activeTab="0"/>
  </bookViews>
  <sheets>
    <sheet name="全學年行事曆" sheetId="1" r:id="rId1"/>
    <sheet name="導護輪值表(無公式)" sheetId="2" r:id="rId2"/>
    <sheet name="導護輪值表" sheetId="3" r:id="rId3"/>
    <sheet name="1" sheetId="4" r:id="rId4"/>
  </sheets>
  <definedNames>
    <definedName name="_xlnm.Print_Area" localSheetId="0">'全學年行事曆'!$D:$M</definedName>
    <definedName name="_xlnm.Print_Area" localSheetId="2">'導護輪值表'!$E:$L</definedName>
  </definedNames>
  <calcPr fullCalcOnLoad="1"/>
</workbook>
</file>

<file path=xl/sharedStrings.xml><?xml version="1.0" encoding="utf-8"?>
<sst xmlns="http://schemas.openxmlformats.org/spreadsheetml/2006/main" count="1224" uniqueCount="797">
  <si>
    <t>花蓮縣秀林鄉秀林國小106學年度上學期行事曆(3-4)</t>
  </si>
  <si>
    <t>週次</t>
  </si>
  <si>
    <t>星期日</t>
  </si>
  <si>
    <t>星期一</t>
  </si>
  <si>
    <t>星期二</t>
  </si>
  <si>
    <t>星期三</t>
  </si>
  <si>
    <t>星期四</t>
  </si>
  <si>
    <t>星期五</t>
  </si>
  <si>
    <t>星期六</t>
  </si>
  <si>
    <t>8/27祖父母節</t>
  </si>
  <si>
    <t>花蓮縣秀林鄉秀林國小106學年度下學期行事曆(3-4)</t>
  </si>
  <si>
    <t>3/31
補4/6週五課</t>
  </si>
  <si>
    <t>9/30
補10/9週一課</t>
  </si>
  <si>
    <t>8月27</t>
  </si>
  <si>
    <t>9月2</t>
  </si>
  <si>
    <t>9月3</t>
  </si>
  <si>
    <t>9月9</t>
  </si>
  <si>
    <t>9月10</t>
  </si>
  <si>
    <t>9月16</t>
  </si>
  <si>
    <t>9月17</t>
  </si>
  <si>
    <t>9月23</t>
  </si>
  <si>
    <t>9月24</t>
  </si>
  <si>
    <t>9月30</t>
  </si>
  <si>
    <t>10月1</t>
  </si>
  <si>
    <t>10月7</t>
  </si>
  <si>
    <t>10月8</t>
  </si>
  <si>
    <t>10月14</t>
  </si>
  <si>
    <t>10月15</t>
  </si>
  <si>
    <t>10月21</t>
  </si>
  <si>
    <t>10月22</t>
  </si>
  <si>
    <t>10月28</t>
  </si>
  <si>
    <t>10月29</t>
  </si>
  <si>
    <t>11月4</t>
  </si>
  <si>
    <t>11月5</t>
  </si>
  <si>
    <t>11月11</t>
  </si>
  <si>
    <t>11月12</t>
  </si>
  <si>
    <t>11月18</t>
  </si>
  <si>
    <t>11月19</t>
  </si>
  <si>
    <t>11月25</t>
  </si>
  <si>
    <t>11月26</t>
  </si>
  <si>
    <t>12月2</t>
  </si>
  <si>
    <t>12月3</t>
  </si>
  <si>
    <t>12月9</t>
  </si>
  <si>
    <t>12月10</t>
  </si>
  <si>
    <t>12月16</t>
  </si>
  <si>
    <t>12月17</t>
  </si>
  <si>
    <t>12月23</t>
  </si>
  <si>
    <t>12月24</t>
  </si>
  <si>
    <t>12月30</t>
  </si>
  <si>
    <t>12月31</t>
  </si>
  <si>
    <t>1月6</t>
  </si>
  <si>
    <t>1月7</t>
  </si>
  <si>
    <t>1月13</t>
  </si>
  <si>
    <t>1月14</t>
  </si>
  <si>
    <t>1月20</t>
  </si>
  <si>
    <t>週次</t>
  </si>
  <si>
    <t>1月1</t>
  </si>
  <si>
    <t>2月18</t>
  </si>
  <si>
    <t>2月24</t>
  </si>
  <si>
    <t>2月25</t>
  </si>
  <si>
    <t>3月3</t>
  </si>
  <si>
    <t>3月4</t>
  </si>
  <si>
    <t>3月10</t>
  </si>
  <si>
    <t>3月11</t>
  </si>
  <si>
    <t>3月17</t>
  </si>
  <si>
    <t>3月18</t>
  </si>
  <si>
    <t>3月24</t>
  </si>
  <si>
    <t>3月25</t>
  </si>
  <si>
    <t>3月31</t>
  </si>
  <si>
    <t>4月1</t>
  </si>
  <si>
    <t>4月7</t>
  </si>
  <si>
    <t>4月8</t>
  </si>
  <si>
    <t>4月14</t>
  </si>
  <si>
    <t>4月15</t>
  </si>
  <si>
    <t>4月21</t>
  </si>
  <si>
    <t>4月22</t>
  </si>
  <si>
    <t>4月28</t>
  </si>
  <si>
    <t>4月29</t>
  </si>
  <si>
    <t>5月5</t>
  </si>
  <si>
    <t>5月6</t>
  </si>
  <si>
    <t>5月12</t>
  </si>
  <si>
    <t>5月13</t>
  </si>
  <si>
    <t>5月19</t>
  </si>
  <si>
    <t>5月20</t>
  </si>
  <si>
    <t>5月26</t>
  </si>
  <si>
    <t>5月27</t>
  </si>
  <si>
    <t>6月2</t>
  </si>
  <si>
    <t>6月3</t>
  </si>
  <si>
    <t>6月9</t>
  </si>
  <si>
    <t>6月10</t>
  </si>
  <si>
    <t>6月16</t>
  </si>
  <si>
    <t>6月17</t>
  </si>
  <si>
    <t>6月23</t>
  </si>
  <si>
    <t>6月24</t>
  </si>
  <si>
    <t>6月30</t>
  </si>
  <si>
    <t>一</t>
  </si>
  <si>
    <t>二</t>
  </si>
  <si>
    <t>三</t>
  </si>
  <si>
    <t>四</t>
  </si>
  <si>
    <t>五</t>
  </si>
  <si>
    <t>六</t>
  </si>
  <si>
    <t>七</t>
  </si>
  <si>
    <t>八</t>
  </si>
  <si>
    <t>九</t>
  </si>
  <si>
    <t>十</t>
  </si>
  <si>
    <t>十一</t>
  </si>
  <si>
    <t>十二</t>
  </si>
  <si>
    <t>十三</t>
  </si>
  <si>
    <t>十四</t>
  </si>
  <si>
    <t>十五</t>
  </si>
  <si>
    <t>十六</t>
  </si>
  <si>
    <t>十七</t>
  </si>
  <si>
    <t>十八</t>
  </si>
  <si>
    <t>十九</t>
  </si>
  <si>
    <t>二十</t>
  </si>
  <si>
    <t>二十一</t>
  </si>
  <si>
    <r>
      <t>開學日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友善校園系列活動</t>
    </r>
    <r>
      <rPr>
        <sz val="12"/>
        <rFont val="Times New Roman"/>
        <family val="1"/>
      </rPr>
      <t>)</t>
    </r>
  </si>
  <si>
    <r>
      <t>08:00-08:30</t>
    </r>
    <r>
      <rPr>
        <sz val="12"/>
        <rFont val="新細明體"/>
        <family val="1"/>
      </rPr>
      <t>始業式、友善校園反霸凌宣導</t>
    </r>
  </si>
  <si>
    <r>
      <t>10:00-10:10</t>
    </r>
    <r>
      <rPr>
        <sz val="12"/>
        <rFont val="新細明體"/>
        <family val="1"/>
      </rPr>
      <t>新生入學歡迎會</t>
    </r>
  </si>
  <si>
    <r>
      <t>1&gt;</t>
    </r>
    <r>
      <rPr>
        <sz val="12"/>
        <rFont val="新細明體"/>
        <family val="1"/>
      </rPr>
      <t>新生贈書活動</t>
    </r>
  </si>
  <si>
    <r>
      <t>2&gt;</t>
    </r>
    <r>
      <rPr>
        <sz val="12"/>
        <rFont val="新細明體"/>
        <family val="1"/>
      </rPr>
      <t>新生認識校園</t>
    </r>
  </si>
  <si>
    <r>
      <t>10:10-10:30</t>
    </r>
    <r>
      <rPr>
        <sz val="12"/>
        <rFont val="新細明體"/>
        <family val="1"/>
      </rPr>
      <t>慶生會</t>
    </r>
    <r>
      <rPr>
        <sz val="12"/>
        <rFont val="Times New Roman"/>
        <family val="1"/>
      </rPr>
      <t>9.10.11</t>
    </r>
    <r>
      <rPr>
        <sz val="12"/>
        <rFont val="新細明體"/>
        <family val="1"/>
      </rPr>
      <t>月</t>
    </r>
  </si>
  <si>
    <t>註：歡迎牌格式
勤學（芹菜）
聰明（洋蔥）</t>
  </si>
  <si>
    <t>1/26全校大隊接力
寒假生活須知</t>
  </si>
  <si>
    <r>
      <t>1/16</t>
    </r>
    <r>
      <rPr>
        <sz val="9"/>
        <color indexed="10"/>
        <rFont val="新細明體"/>
        <family val="1"/>
      </rPr>
      <t>第二次月考</t>
    </r>
  </si>
  <si>
    <r>
      <t>1/17</t>
    </r>
    <r>
      <rPr>
        <sz val="9"/>
        <color indexed="10"/>
        <rFont val="新細明體"/>
        <family val="1"/>
      </rPr>
      <t>第二次月考</t>
    </r>
    <r>
      <rPr>
        <sz val="9"/>
        <rFont val="新細明體"/>
        <family val="1"/>
      </rPr>
      <t xml:space="preserve">
校務會議</t>
    </r>
  </si>
  <si>
    <t>2/28和平紀念日</t>
  </si>
  <si>
    <t>9/4優良暑假作業表揚</t>
  </si>
  <si>
    <t>9/6鄉國語文競賽</t>
  </si>
  <si>
    <t>8/28</t>
  </si>
  <si>
    <t>1/18三語闖關活動</t>
  </si>
  <si>
    <t>1/11母語課結束</t>
  </si>
  <si>
    <t>12/1「塑海、是海」花蓮偶劇巡演</t>
  </si>
  <si>
    <t>11/24一人一故事劇場</t>
  </si>
  <si>
    <t>9/18</t>
  </si>
  <si>
    <t>9/19</t>
  </si>
  <si>
    <t>9/22</t>
  </si>
  <si>
    <t>9/25</t>
  </si>
  <si>
    <t>9/26</t>
  </si>
  <si>
    <t>9/29</t>
  </si>
  <si>
    <t>10/4中秋節</t>
  </si>
  <si>
    <t>10/6</t>
  </si>
  <si>
    <t>10/9(補9/30週六假)</t>
  </si>
  <si>
    <t>10/10國慶日</t>
  </si>
  <si>
    <t>10月11日</t>
  </si>
  <si>
    <t>10/12</t>
  </si>
  <si>
    <t>10/13</t>
  </si>
  <si>
    <t>10/16</t>
  </si>
  <si>
    <t>10/20</t>
  </si>
  <si>
    <t>10/23</t>
  </si>
  <si>
    <t>10/30</t>
  </si>
  <si>
    <t>11/1第一次月考</t>
  </si>
  <si>
    <t>11/3校外教學環境教育</t>
  </si>
  <si>
    <t>11/7</t>
  </si>
  <si>
    <t>11/8</t>
  </si>
  <si>
    <t>11/9</t>
  </si>
  <si>
    <t>11/13</t>
  </si>
  <si>
    <t>11/14</t>
  </si>
  <si>
    <t>11/15</t>
  </si>
  <si>
    <t>11/16</t>
  </si>
  <si>
    <t>11/17</t>
  </si>
  <si>
    <t>11/20</t>
  </si>
  <si>
    <t>11/21</t>
  </si>
  <si>
    <t>11/22</t>
  </si>
  <si>
    <t>11/23</t>
  </si>
  <si>
    <t>11/27</t>
  </si>
  <si>
    <t>11/28</t>
  </si>
  <si>
    <t>11/29</t>
  </si>
  <si>
    <t>11/30</t>
  </si>
  <si>
    <t>1/1開國紀念日</t>
  </si>
  <si>
    <t>9/5</t>
  </si>
  <si>
    <t>12/5</t>
  </si>
  <si>
    <t>12/8</t>
  </si>
  <si>
    <t>12/11</t>
  </si>
  <si>
    <t>12/12</t>
  </si>
  <si>
    <t>12/13</t>
  </si>
  <si>
    <t>12/14</t>
  </si>
  <si>
    <t>12/15</t>
  </si>
  <si>
    <t>12/18</t>
  </si>
  <si>
    <t>12/19</t>
  </si>
  <si>
    <t>12/20</t>
  </si>
  <si>
    <t>12/21</t>
  </si>
  <si>
    <t>1/3</t>
  </si>
  <si>
    <t>1/8</t>
  </si>
  <si>
    <t>1/9</t>
  </si>
  <si>
    <t>1/10</t>
  </si>
  <si>
    <t>1/12</t>
  </si>
  <si>
    <t>1/15</t>
  </si>
  <si>
    <t>1/22</t>
  </si>
  <si>
    <t>1/24</t>
  </si>
  <si>
    <t>2/23</t>
  </si>
  <si>
    <t>2/26</t>
  </si>
  <si>
    <t>2/27</t>
  </si>
  <si>
    <t>3/1</t>
  </si>
  <si>
    <t>3/2</t>
  </si>
  <si>
    <t>3/5</t>
  </si>
  <si>
    <t>3/6</t>
  </si>
  <si>
    <t>3/7</t>
  </si>
  <si>
    <t>3/8</t>
  </si>
  <si>
    <t>3/9</t>
  </si>
  <si>
    <t>3/12</t>
  </si>
  <si>
    <t>3/13</t>
  </si>
  <si>
    <t>3/14</t>
  </si>
  <si>
    <t>3/15</t>
  </si>
  <si>
    <t>3/16</t>
  </si>
  <si>
    <t>3/19</t>
  </si>
  <si>
    <t>3/20</t>
  </si>
  <si>
    <t>3/21</t>
  </si>
  <si>
    <t>3/22</t>
  </si>
  <si>
    <t>3/23</t>
  </si>
  <si>
    <t>3/26</t>
  </si>
  <si>
    <t>3/27</t>
  </si>
  <si>
    <t>3/28</t>
  </si>
  <si>
    <t>3/29</t>
  </si>
  <si>
    <t>3/30</t>
  </si>
  <si>
    <t>4/2</t>
  </si>
  <si>
    <t>4/3</t>
  </si>
  <si>
    <t>4/5民族掃墓節</t>
  </si>
  <si>
    <t>4/6(補3/31週六假)</t>
  </si>
  <si>
    <t>4/9運動會補假</t>
  </si>
  <si>
    <t>4/10</t>
  </si>
  <si>
    <t>4/11</t>
  </si>
  <si>
    <t>4/12</t>
  </si>
  <si>
    <t>4/13</t>
  </si>
  <si>
    <t>4/16</t>
  </si>
  <si>
    <t>4/17</t>
  </si>
  <si>
    <t>4/18第一次月考</t>
  </si>
  <si>
    <t>4/19第一次月考</t>
  </si>
  <si>
    <t>4/20校外教學環境教育</t>
  </si>
  <si>
    <t>4/23</t>
  </si>
  <si>
    <t>4/24</t>
  </si>
  <si>
    <t>4/25</t>
  </si>
  <si>
    <t>4/26</t>
  </si>
  <si>
    <t>4/27</t>
  </si>
  <si>
    <t>4/30</t>
  </si>
  <si>
    <t>5/1</t>
  </si>
  <si>
    <t>5/2</t>
  </si>
  <si>
    <t>5/3</t>
  </si>
  <si>
    <t>5/4</t>
  </si>
  <si>
    <t>5/7</t>
  </si>
  <si>
    <t>5/8</t>
  </si>
  <si>
    <t>5/9小一新生報到</t>
  </si>
  <si>
    <t>5/10小一新生報到</t>
  </si>
  <si>
    <t>5/14</t>
  </si>
  <si>
    <t>5/15</t>
  </si>
  <si>
    <t>5/16</t>
  </si>
  <si>
    <t>5/17</t>
  </si>
  <si>
    <t>5/18</t>
  </si>
  <si>
    <t>5/21</t>
  </si>
  <si>
    <t>5/22</t>
  </si>
  <si>
    <t>5/23</t>
  </si>
  <si>
    <t>5/24學力檢核</t>
  </si>
  <si>
    <t>5/25</t>
  </si>
  <si>
    <t>5/28</t>
  </si>
  <si>
    <t>5/29</t>
  </si>
  <si>
    <t>5/30</t>
  </si>
  <si>
    <t>5/31</t>
  </si>
  <si>
    <t>6/1</t>
  </si>
  <si>
    <t>6/4</t>
  </si>
  <si>
    <t>6/5畢業考</t>
  </si>
  <si>
    <t>6/6畢業考</t>
  </si>
  <si>
    <t>6/7</t>
  </si>
  <si>
    <t>6/8</t>
  </si>
  <si>
    <t>6/11</t>
  </si>
  <si>
    <t>6/12</t>
  </si>
  <si>
    <t>6/13縣長獎頒獎典禮</t>
  </si>
  <si>
    <t>6/14</t>
  </si>
  <si>
    <t>6/15</t>
  </si>
  <si>
    <t>6/18端午節</t>
  </si>
  <si>
    <t>6/19</t>
  </si>
  <si>
    <t>6/20國小畢業典禮</t>
  </si>
  <si>
    <t>6/22幼兒園畢業典禮</t>
  </si>
  <si>
    <t>6/25</t>
  </si>
  <si>
    <t>6/21母語課結束</t>
  </si>
  <si>
    <t>2/21友善校園週
課後輔導開始
校務會議</t>
  </si>
  <si>
    <t>9/21防震防災暨緊急傷病演練</t>
  </si>
  <si>
    <t>9/3環保知識擂台賽</t>
  </si>
  <si>
    <t>9/20家長代表大會暨家長委員會</t>
  </si>
  <si>
    <t>9/27自衛消防編組訓練</t>
  </si>
  <si>
    <t>9/14
六甲文化成長營2</t>
  </si>
  <si>
    <t>9/13班親會
六甲文化成長營1</t>
  </si>
  <si>
    <t>9/15觀賞觀護盃籃球
六甲文化成長營3</t>
  </si>
  <si>
    <t>10/17中年級游泳課</t>
  </si>
  <si>
    <t>10/18中年級游泳課</t>
  </si>
  <si>
    <t>10/24高年級游泳課</t>
  </si>
  <si>
    <t>10/26高年級游泳課</t>
  </si>
  <si>
    <t>10/19中年級游泳課
兒童視篩配鏡</t>
  </si>
  <si>
    <t>10/27一四年級健檢</t>
  </si>
  <si>
    <t>12/25四甲品格英語</t>
  </si>
  <si>
    <t>12/26四甲品格英語</t>
  </si>
  <si>
    <t>12/27四甲品格英語</t>
  </si>
  <si>
    <t>12/28四甲品格英語</t>
  </si>
  <si>
    <t>12/29四甲品格英語</t>
  </si>
  <si>
    <t>12/6太魯閣族傳統歌謠競賽</t>
  </si>
  <si>
    <t>自律</t>
  </si>
  <si>
    <t>進取</t>
  </si>
  <si>
    <t>創意</t>
  </si>
  <si>
    <t>感恩</t>
  </si>
  <si>
    <t>希望</t>
  </si>
  <si>
    <t>8/31母語課開始
補救教學開始
生命教育劇團
導護(義薰)</t>
  </si>
  <si>
    <t>10/15秀林鄉太魯閣族Mgay Bari</t>
  </si>
  <si>
    <t>10/14公教聯合運動大會</t>
  </si>
  <si>
    <t>10/21教職員文康活動</t>
  </si>
  <si>
    <t xml:space="preserve">10/25高年級游泳課
歡送役男
</t>
  </si>
  <si>
    <t>1/4校園安全檢核</t>
  </si>
  <si>
    <t xml:space="preserve">2/22母語課開始
補救教學開始
</t>
  </si>
  <si>
    <t>3/8校園安全檢核</t>
  </si>
  <si>
    <t>5/3校園安全檢核</t>
  </si>
  <si>
    <t>6/7校園安全檢核</t>
  </si>
  <si>
    <t>10/3</t>
  </si>
  <si>
    <t>11/6表揚品格閱讀之星、月考成績優良</t>
  </si>
  <si>
    <t>1/20
第2學期教學準備</t>
  </si>
  <si>
    <t>9/12永久寶寶書包蒞校頒贈 期初IEP</t>
  </si>
  <si>
    <t>1/23期初IEP</t>
  </si>
  <si>
    <t>6/26第二次月考
期末IEP</t>
  </si>
  <si>
    <t>12/4公務人員年終考核</t>
  </si>
  <si>
    <t>6/12教師自評表(平時考核、教學優良)</t>
  </si>
  <si>
    <t>9/8</t>
  </si>
  <si>
    <t>11/2第一次月考
校園安全檢核、第4季水質檢驗</t>
  </si>
  <si>
    <t>1/25全校大掃除
校園安全檢核、第1季水質檢驗</t>
  </si>
  <si>
    <t>4/12校園安全檢核、第2季水質檢驗</t>
  </si>
  <si>
    <t>9/11週會-環境教育宣導 六甲班親會</t>
  </si>
  <si>
    <t>1/5</t>
  </si>
  <si>
    <t>4/4兒童節
村校聯合運動大會</t>
  </si>
  <si>
    <t>10/2</t>
  </si>
  <si>
    <t>4/23表揚品格閱讀之星、月考成績優良</t>
  </si>
  <si>
    <t>6/27第二次月考</t>
  </si>
  <si>
    <t>6/28期末大掃除
三語闖關</t>
  </si>
  <si>
    <t>11/10小一注音多元評量
幼兒園校外教學</t>
  </si>
  <si>
    <t>9/28幼兒園野餐日</t>
  </si>
  <si>
    <t>8/29暑假結束
課表調整週
教學準備日
幼兒園班親會</t>
  </si>
  <si>
    <t>10/31公務人員財產申報
幼兒園萬聖節派對</t>
  </si>
  <si>
    <t>重要行事
導護</t>
  </si>
  <si>
    <t>願景</t>
  </si>
  <si>
    <t>漢良義薰志翔</t>
  </si>
  <si>
    <t>俊雄</t>
  </si>
  <si>
    <t>小君</t>
  </si>
  <si>
    <t>漢良</t>
  </si>
  <si>
    <t>義薰</t>
  </si>
  <si>
    <t>麗雪</t>
  </si>
  <si>
    <t>志翔</t>
  </si>
  <si>
    <t>怡媚</t>
  </si>
  <si>
    <t>雅楨</t>
  </si>
  <si>
    <t>俊雄</t>
  </si>
  <si>
    <t>小君</t>
  </si>
  <si>
    <t>閱讀指導</t>
  </si>
  <si>
    <t>環境教育</t>
  </si>
  <si>
    <t>性平教育</t>
  </si>
  <si>
    <t>性侵防治</t>
  </si>
  <si>
    <t>交通安全.太魯閣族節日</t>
  </si>
  <si>
    <t>家庭教育</t>
  </si>
  <si>
    <t>性侵防治1家庭教育1</t>
  </si>
  <si>
    <t>防災教育.國防教育</t>
  </si>
  <si>
    <t>交通安全</t>
  </si>
  <si>
    <t>在地課程</t>
  </si>
  <si>
    <t>防災教育</t>
  </si>
  <si>
    <t>國防教育</t>
  </si>
  <si>
    <t>開學日.友善校園週</t>
  </si>
  <si>
    <t>口腔保健</t>
  </si>
  <si>
    <t>視力保健</t>
  </si>
  <si>
    <t>開學.友善校園週</t>
  </si>
  <si>
    <t>　</t>
  </si>
  <si>
    <t>9/1防災演練(預演)暨緊急傷病演練 品格英語行前說明 導護(志翔)</t>
  </si>
  <si>
    <t>8/30開學日 課輔開始 小一贈書 課輔.課照開始 校務會議 導護:漢良</t>
  </si>
  <si>
    <t>行事導護</t>
  </si>
  <si>
    <t>9/7校園安全檢核第3季水質檢驗</t>
  </si>
  <si>
    <t>10/5校園安全檢核 學產基金低收入戶助學金</t>
  </si>
  <si>
    <t>12/7校園安全檢核 公務人員年終考績</t>
  </si>
  <si>
    <t>友善校園</t>
  </si>
  <si>
    <t>2/19春節放假</t>
  </si>
  <si>
    <t>2/19春節放假</t>
  </si>
  <si>
    <t>2/20春節放假</t>
  </si>
  <si>
    <t>12/22學校日</t>
  </si>
  <si>
    <t>學校日</t>
  </si>
  <si>
    <t>1/2教師自評&lt;平時考核.教學優良</t>
  </si>
  <si>
    <t>1/19休業式.表揚品格閱讀之星.月考成績優良　幼兒園成果展暨親子圍爐餐會</t>
  </si>
  <si>
    <t>6/29學童馬拉松比賽 休業式</t>
  </si>
  <si>
    <t>許漢良</t>
  </si>
  <si>
    <t>王義薰</t>
  </si>
  <si>
    <t>胡志翔</t>
  </si>
  <si>
    <t>蔡俊雄</t>
  </si>
  <si>
    <t>高順益</t>
  </si>
  <si>
    <t>林正雄</t>
  </si>
  <si>
    <t>林麗雪</t>
  </si>
  <si>
    <t>潘怡媚</t>
  </si>
  <si>
    <t>鄧雅楨</t>
  </si>
  <si>
    <t>李小君</t>
  </si>
  <si>
    <t>8/28</t>
  </si>
  <si>
    <t>8/29</t>
  </si>
  <si>
    <t>8/30</t>
  </si>
  <si>
    <t>8/31</t>
  </si>
  <si>
    <t>9/1</t>
  </si>
  <si>
    <t>9/2</t>
  </si>
  <si>
    <t>9/4</t>
  </si>
  <si>
    <t>9/5</t>
  </si>
  <si>
    <t>9/6</t>
  </si>
  <si>
    <t>9/7</t>
  </si>
  <si>
    <t>9/8</t>
  </si>
  <si>
    <t>9/9</t>
  </si>
  <si>
    <t>9/11</t>
  </si>
  <si>
    <t>9/12</t>
  </si>
  <si>
    <t>9/13</t>
  </si>
  <si>
    <t>9/14</t>
  </si>
  <si>
    <t>9/15</t>
  </si>
  <si>
    <t>9/16</t>
  </si>
  <si>
    <t>9/20</t>
  </si>
  <si>
    <t>9/21</t>
  </si>
  <si>
    <t>9/23</t>
  </si>
  <si>
    <t>9/27</t>
  </si>
  <si>
    <t>9/28</t>
  </si>
  <si>
    <t>9/30</t>
  </si>
  <si>
    <t>10/2</t>
  </si>
  <si>
    <t>10/3</t>
  </si>
  <si>
    <t>10/4</t>
  </si>
  <si>
    <t>10/5</t>
  </si>
  <si>
    <t>10/7</t>
  </si>
  <si>
    <t>10/9</t>
  </si>
  <si>
    <t>10/10</t>
  </si>
  <si>
    <t>10/11</t>
  </si>
  <si>
    <t>10/14</t>
  </si>
  <si>
    <t>10/17</t>
  </si>
  <si>
    <t>10/18</t>
  </si>
  <si>
    <t>10/19</t>
  </si>
  <si>
    <t>10/21</t>
  </si>
  <si>
    <t>10/24</t>
  </si>
  <si>
    <t>10/25</t>
  </si>
  <si>
    <t>10/26</t>
  </si>
  <si>
    <t>10/27</t>
  </si>
  <si>
    <t>10/28</t>
  </si>
  <si>
    <t>10/31</t>
  </si>
  <si>
    <t>11/1</t>
  </si>
  <si>
    <t>11/2</t>
  </si>
  <si>
    <t>11/3</t>
  </si>
  <si>
    <t>11/4</t>
  </si>
  <si>
    <t>11/6</t>
  </si>
  <si>
    <t>11/10</t>
  </si>
  <si>
    <t>11/11</t>
  </si>
  <si>
    <t>11/18</t>
  </si>
  <si>
    <t>11/24</t>
  </si>
  <si>
    <t>11/25</t>
  </si>
  <si>
    <t>12/1</t>
  </si>
  <si>
    <t>12/2</t>
  </si>
  <si>
    <t>12/4</t>
  </si>
  <si>
    <t>12/6</t>
  </si>
  <si>
    <t>12/7</t>
  </si>
  <si>
    <t>12/9</t>
  </si>
  <si>
    <t>12/16</t>
  </si>
  <si>
    <t>12/22</t>
  </si>
  <si>
    <t>12/23</t>
  </si>
  <si>
    <t>12/25</t>
  </si>
  <si>
    <t>12/26</t>
  </si>
  <si>
    <t>12/27</t>
  </si>
  <si>
    <t>12/28</t>
  </si>
  <si>
    <t>12/29</t>
  </si>
  <si>
    <t>12/30</t>
  </si>
  <si>
    <t>1/1</t>
  </si>
  <si>
    <t>1/2</t>
  </si>
  <si>
    <t>1/4</t>
  </si>
  <si>
    <t>1/5</t>
  </si>
  <si>
    <t>1/6</t>
  </si>
  <si>
    <t>1/11</t>
  </si>
  <si>
    <t>1/13</t>
  </si>
  <si>
    <t>1/15</t>
  </si>
  <si>
    <t>1/16</t>
  </si>
  <si>
    <t>1/17</t>
  </si>
  <si>
    <t>1/18</t>
  </si>
  <si>
    <t>1/19</t>
  </si>
  <si>
    <t>1/20</t>
  </si>
  <si>
    <t>1/22</t>
  </si>
  <si>
    <t>1/23</t>
  </si>
  <si>
    <t>1/24</t>
  </si>
  <si>
    <t>1/25</t>
  </si>
  <si>
    <t>1/26</t>
  </si>
  <si>
    <t>1/27</t>
  </si>
  <si>
    <t>2/19</t>
  </si>
  <si>
    <t>2/20</t>
  </si>
  <si>
    <t>2/21</t>
  </si>
  <si>
    <t>2/22</t>
  </si>
  <si>
    <t>2/23</t>
  </si>
  <si>
    <t>2/24</t>
  </si>
  <si>
    <t>2/26</t>
  </si>
  <si>
    <t>2/27</t>
  </si>
  <si>
    <t>2/28</t>
  </si>
  <si>
    <t>3/1</t>
  </si>
  <si>
    <t>3/2</t>
  </si>
  <si>
    <t>3/3</t>
  </si>
  <si>
    <t>3/10</t>
  </si>
  <si>
    <t>3/17</t>
  </si>
  <si>
    <t>3/24</t>
  </si>
  <si>
    <t>3/31</t>
  </si>
  <si>
    <t>4/4</t>
  </si>
  <si>
    <t>4/5</t>
  </si>
  <si>
    <t>4/6</t>
  </si>
  <si>
    <t>4/7</t>
  </si>
  <si>
    <t>4/9</t>
  </si>
  <si>
    <t>4/14</t>
  </si>
  <si>
    <t>4/18</t>
  </si>
  <si>
    <t>4/19</t>
  </si>
  <si>
    <t>4/20</t>
  </si>
  <si>
    <t>4/21</t>
  </si>
  <si>
    <t>4/28</t>
  </si>
  <si>
    <t>5/5</t>
  </si>
  <si>
    <t>5/9</t>
  </si>
  <si>
    <t>5/10</t>
  </si>
  <si>
    <t>5/11</t>
  </si>
  <si>
    <t>5/12</t>
  </si>
  <si>
    <t>5/19</t>
  </si>
  <si>
    <t>5/24</t>
  </si>
  <si>
    <t>5/26</t>
  </si>
  <si>
    <t>6/2</t>
  </si>
  <si>
    <t>6/5</t>
  </si>
  <si>
    <t>6/6</t>
  </si>
  <si>
    <t>6/9</t>
  </si>
  <si>
    <t>6/13</t>
  </si>
  <si>
    <t>6/16</t>
  </si>
  <si>
    <t>6/18</t>
  </si>
  <si>
    <t>6/20</t>
  </si>
  <si>
    <t>6/21</t>
  </si>
  <si>
    <t>6/22</t>
  </si>
  <si>
    <t>6/23</t>
  </si>
  <si>
    <t>6/26</t>
  </si>
  <si>
    <t>6/27</t>
  </si>
  <si>
    <t>6/28</t>
  </si>
  <si>
    <t>6/29</t>
  </si>
  <si>
    <t>6/30</t>
  </si>
  <si>
    <t>李小君</t>
  </si>
  <si>
    <t>9/30補課
王義薰</t>
  </si>
  <si>
    <t>9/30補課
胡志翔</t>
  </si>
  <si>
    <t>許漢良1
王義薰1
胡志翔1</t>
  </si>
  <si>
    <t>許漢良1
王義薰1
胡志翔1</t>
  </si>
  <si>
    <t>週</t>
  </si>
  <si>
    <t>導護</t>
  </si>
  <si>
    <t>週導護</t>
  </si>
  <si>
    <t>8/30許漢良</t>
  </si>
  <si>
    <t>8/31王義薰</t>
  </si>
  <si>
    <t>9/1胡志翔</t>
  </si>
  <si>
    <t>10/4中秋節</t>
  </si>
  <si>
    <t>10/10國慶日</t>
  </si>
  <si>
    <t>10/9(補9/30週六假)</t>
  </si>
  <si>
    <t>9/30補課
王義薰</t>
  </si>
  <si>
    <t>花蓮縣秀林國小106學年度上學期_導護輪值表</t>
  </si>
  <si>
    <t>花蓮縣秀林國小106學年度下學期_導護輪值表</t>
  </si>
  <si>
    <t>8/30許漢良</t>
  </si>
  <si>
    <t>8/31王義薰</t>
  </si>
  <si>
    <t>9/1胡志翔</t>
  </si>
  <si>
    <t>10/4中秋節</t>
  </si>
  <si>
    <t>10/10國慶日</t>
  </si>
  <si>
    <t>花蓮縣秀林國小106學年度下學期_導護輪值表</t>
  </si>
  <si>
    <t>9/30補課
胡志翔</t>
  </si>
  <si>
    <t>高順益5</t>
  </si>
  <si>
    <t>9/4高順益</t>
  </si>
  <si>
    <t>9/5高順益</t>
  </si>
  <si>
    <t>9/6高順益</t>
  </si>
  <si>
    <t>9/7高順益</t>
  </si>
  <si>
    <t>9/8高順益</t>
  </si>
  <si>
    <t>林正雄5</t>
  </si>
  <si>
    <t>9/11林正雄</t>
  </si>
  <si>
    <t>9/12林正雄</t>
  </si>
  <si>
    <t>9/13林正雄</t>
  </si>
  <si>
    <t>9/14林正雄</t>
  </si>
  <si>
    <t>9/15林正雄</t>
  </si>
  <si>
    <t>蔡俊雄5</t>
  </si>
  <si>
    <t>9/18蔡俊雄</t>
  </si>
  <si>
    <t>9/19蔡俊雄</t>
  </si>
  <si>
    <t>9/20蔡俊雄</t>
  </si>
  <si>
    <t>9/21蔡俊雄</t>
  </si>
  <si>
    <t>9/22蔡俊雄</t>
  </si>
  <si>
    <t>李小君5
王義薰1</t>
  </si>
  <si>
    <t>9/25李小君</t>
  </si>
  <si>
    <t>9/26李小君</t>
  </si>
  <si>
    <t>9/27李小君</t>
  </si>
  <si>
    <t>9/28李小君</t>
  </si>
  <si>
    <t>9/29李小君</t>
  </si>
  <si>
    <t>許漢良4</t>
  </si>
  <si>
    <t>10/2許漢良</t>
  </si>
  <si>
    <t>10/3許漢良</t>
  </si>
  <si>
    <t>10/5許漢良</t>
  </si>
  <si>
    <t>10/6許漢良</t>
  </si>
  <si>
    <t>王義薰3</t>
  </si>
  <si>
    <t>10/11王義薰</t>
  </si>
  <si>
    <t>10/12王義薰</t>
  </si>
  <si>
    <t>10/13王義薰</t>
  </si>
  <si>
    <t>林麗雪5</t>
  </si>
  <si>
    <t>10/16林麗雪</t>
  </si>
  <si>
    <t>10/17林麗雪</t>
  </si>
  <si>
    <t>10/18林麗雪</t>
  </si>
  <si>
    <t>10/19林麗雪</t>
  </si>
  <si>
    <t>10/20林麗雪</t>
  </si>
  <si>
    <t>胡志翔5</t>
  </si>
  <si>
    <t>10/23胡志翔</t>
  </si>
  <si>
    <t>10/24胡志翔</t>
  </si>
  <si>
    <t>10/25胡志翔</t>
  </si>
  <si>
    <t>10/26胡志翔</t>
  </si>
  <si>
    <t>10/27胡志翔</t>
  </si>
  <si>
    <t>潘怡媚5</t>
  </si>
  <si>
    <t>10/30潘怡媚</t>
  </si>
  <si>
    <t>10/31潘怡媚</t>
  </si>
  <si>
    <t>11/1潘怡媚</t>
  </si>
  <si>
    <t>11/2潘怡媚</t>
  </si>
  <si>
    <t>11/3潘怡媚</t>
  </si>
  <si>
    <t>鄧雅楨5</t>
  </si>
  <si>
    <t>11/6鄧雅楨</t>
  </si>
  <si>
    <t>11/7鄧雅楨</t>
  </si>
  <si>
    <t>11/8鄧雅楨</t>
  </si>
  <si>
    <t>11/9鄧雅楨</t>
  </si>
  <si>
    <t>11/10鄧雅楨</t>
  </si>
  <si>
    <t>11/13高順益</t>
  </si>
  <si>
    <t>11/14高順益</t>
  </si>
  <si>
    <t>11/15高順益</t>
  </si>
  <si>
    <t>11/16高順益</t>
  </si>
  <si>
    <t>11/17高順益</t>
  </si>
  <si>
    <t>11/20林正雄</t>
  </si>
  <si>
    <t>11/21林正雄</t>
  </si>
  <si>
    <t>11/22林正雄</t>
  </si>
  <si>
    <t>11/23林正雄</t>
  </si>
  <si>
    <t>11/24林正雄</t>
  </si>
  <si>
    <t>11/27蔡俊雄</t>
  </si>
  <si>
    <t>11/28蔡俊雄</t>
  </si>
  <si>
    <t>11/29蔡俊雄</t>
  </si>
  <si>
    <t>11/30蔡俊雄</t>
  </si>
  <si>
    <t>12/1蔡俊雄</t>
  </si>
  <si>
    <t>李小君5</t>
  </si>
  <si>
    <t>12/4李小君</t>
  </si>
  <si>
    <t>12/5李小君</t>
  </si>
  <si>
    <t>12/6李小君</t>
  </si>
  <si>
    <t>12/7李小君</t>
  </si>
  <si>
    <t>12/8李小君</t>
  </si>
  <si>
    <t>許漢良5</t>
  </si>
  <si>
    <t>12/11許漢良</t>
  </si>
  <si>
    <t>12/12許漢良</t>
  </si>
  <si>
    <t>12/13許漢良</t>
  </si>
  <si>
    <t>12/14許漢良</t>
  </si>
  <si>
    <t>12/15許漢良</t>
  </si>
  <si>
    <t>王義薰5</t>
  </si>
  <si>
    <t>12/18王義薰</t>
  </si>
  <si>
    <t>12/19王義薰</t>
  </si>
  <si>
    <t>12/20王義薰</t>
  </si>
  <si>
    <t>12/21王義薰</t>
  </si>
  <si>
    <t>12/22王義薰</t>
  </si>
  <si>
    <t>12/25林麗雪</t>
  </si>
  <si>
    <t>12/26林麗雪</t>
  </si>
  <si>
    <t>12/27林麗雪</t>
  </si>
  <si>
    <t>12/28林麗雪</t>
  </si>
  <si>
    <t>12/29林麗雪</t>
  </si>
  <si>
    <t>胡志翔4</t>
  </si>
  <si>
    <t>1/2胡志翔</t>
  </si>
  <si>
    <t>1/3胡志翔</t>
  </si>
  <si>
    <t>1/4胡志翔</t>
  </si>
  <si>
    <t>1/5胡志翔</t>
  </si>
  <si>
    <t>1/8潘怡媚</t>
  </si>
  <si>
    <t>1/9潘怡媚</t>
  </si>
  <si>
    <t>1/10潘怡媚</t>
  </si>
  <si>
    <t>1/11潘怡媚</t>
  </si>
  <si>
    <t>1/12潘怡媚</t>
  </si>
  <si>
    <t>1/15鄧雅楨</t>
  </si>
  <si>
    <t>1/16鄧雅楨</t>
  </si>
  <si>
    <t>1/17鄧雅楨</t>
  </si>
  <si>
    <t>1/18鄧雅楨</t>
  </si>
  <si>
    <t>1/19鄧雅楨</t>
  </si>
  <si>
    <t>1/22高順益</t>
  </si>
  <si>
    <t>1/23高順益</t>
  </si>
  <si>
    <t>1/24高順益</t>
  </si>
  <si>
    <t>1/25高順益</t>
  </si>
  <si>
    <t>1/26高順益</t>
  </si>
  <si>
    <t>林正雄3</t>
  </si>
  <si>
    <t>2/21林正雄</t>
  </si>
  <si>
    <t>2/22林正雄</t>
  </si>
  <si>
    <t>2/23林正雄</t>
  </si>
  <si>
    <t>蔡俊雄4</t>
  </si>
  <si>
    <t>2/26蔡俊雄</t>
  </si>
  <si>
    <t>2/27蔡俊雄</t>
  </si>
  <si>
    <t>3/1蔡俊雄</t>
  </si>
  <si>
    <t>3/2蔡俊雄</t>
  </si>
  <si>
    <t>3/5李小君</t>
  </si>
  <si>
    <t>3/6李小君</t>
  </si>
  <si>
    <t>3/7李小君</t>
  </si>
  <si>
    <t>3/8李小君</t>
  </si>
  <si>
    <t>3/9李小君</t>
  </si>
  <si>
    <t>3/12許漢良</t>
  </si>
  <si>
    <t>3/13許漢良</t>
  </si>
  <si>
    <t>3/14許漢良</t>
  </si>
  <si>
    <t>3/15許漢良</t>
  </si>
  <si>
    <t>3/19王義薰</t>
  </si>
  <si>
    <t>3/20王義薰</t>
  </si>
  <si>
    <t>3/21王義薰</t>
  </si>
  <si>
    <t>3/22王義薰</t>
  </si>
  <si>
    <t>3/23王義薰</t>
  </si>
  <si>
    <t>林麗雪5
胡志翔1</t>
  </si>
  <si>
    <t>3/26林麗雪</t>
  </si>
  <si>
    <t>3/27林麗雪</t>
  </si>
  <si>
    <t>3/28林麗雪</t>
  </si>
  <si>
    <t>3/29林麗雪</t>
  </si>
  <si>
    <t>3/30林麗雪</t>
  </si>
  <si>
    <t>胡志翔3</t>
  </si>
  <si>
    <t>4/2胡志翔</t>
  </si>
  <si>
    <t>4/3胡志翔</t>
  </si>
  <si>
    <t>4/4胡志翔</t>
  </si>
  <si>
    <t>潘怡媚4</t>
  </si>
  <si>
    <t>4/10潘怡媚</t>
  </si>
  <si>
    <t>4/11潘怡媚</t>
  </si>
  <si>
    <t>4/12潘怡媚</t>
  </si>
  <si>
    <t>4/13潘怡媚</t>
  </si>
  <si>
    <t>4/16鄧雅楨</t>
  </si>
  <si>
    <t>4/17鄧雅楨</t>
  </si>
  <si>
    <t>4/18鄧雅楨</t>
  </si>
  <si>
    <t>4/19鄧雅楨</t>
  </si>
  <si>
    <t>4/20鄧雅楨</t>
  </si>
  <si>
    <t>4/23高順益</t>
  </si>
  <si>
    <t>4/24高順益</t>
  </si>
  <si>
    <t>4/25高順益</t>
  </si>
  <si>
    <t>4/26高順益</t>
  </si>
  <si>
    <t>4/27高順益</t>
  </si>
  <si>
    <t>4/30林正雄</t>
  </si>
  <si>
    <t>5/1林正雄</t>
  </si>
  <si>
    <t>5/2林正雄</t>
  </si>
  <si>
    <t>5/3林正雄</t>
  </si>
  <si>
    <t>5/4林正雄</t>
  </si>
  <si>
    <t>5/7蔡俊雄</t>
  </si>
  <si>
    <t>5/8蔡俊雄</t>
  </si>
  <si>
    <t>5/9蔡俊雄</t>
  </si>
  <si>
    <t>5/10蔡俊雄</t>
  </si>
  <si>
    <t>5/11蔡俊雄</t>
  </si>
  <si>
    <t>5/14李小君</t>
  </si>
  <si>
    <t>5/15李小君</t>
  </si>
  <si>
    <t>5/16李小君</t>
  </si>
  <si>
    <t>5/17李小君</t>
  </si>
  <si>
    <t>5/18李小君</t>
  </si>
  <si>
    <t>5/21許漢良</t>
  </si>
  <si>
    <t>5/22許漢良</t>
  </si>
  <si>
    <t>5/23許漢良</t>
  </si>
  <si>
    <t>5/24許漢良</t>
  </si>
  <si>
    <t>5/25許漢良</t>
  </si>
  <si>
    <t>5/28王義薰</t>
  </si>
  <si>
    <t>5/29王義薰</t>
  </si>
  <si>
    <t>5/30王義薰</t>
  </si>
  <si>
    <t>5/31王義薰</t>
  </si>
  <si>
    <t>6/1王義薰</t>
  </si>
  <si>
    <t>6/4林麗雪</t>
  </si>
  <si>
    <t>6/5林麗雪</t>
  </si>
  <si>
    <t>6/6林麗雪</t>
  </si>
  <si>
    <t>6/7林麗雪</t>
  </si>
  <si>
    <t>6/8林麗雪</t>
  </si>
  <si>
    <t>6/11胡志翔</t>
  </si>
  <si>
    <t>6/12胡志翔</t>
  </si>
  <si>
    <t>6/13胡志翔</t>
  </si>
  <si>
    <t>6/14胡志翔</t>
  </si>
  <si>
    <t>6/15胡志翔</t>
  </si>
  <si>
    <t>6/19潘怡媚</t>
  </si>
  <si>
    <t>6/20潘怡媚</t>
  </si>
  <si>
    <t>6/21潘怡媚</t>
  </si>
  <si>
    <t>6/22潘怡媚</t>
  </si>
  <si>
    <t>6/26鄧雅楨</t>
  </si>
  <si>
    <t>6/27鄧雅楨</t>
  </si>
  <si>
    <t>6/28鄧雅楨</t>
  </si>
  <si>
    <t>6/29鄧雅楨</t>
  </si>
  <si>
    <r>
      <t>9/30</t>
    </r>
    <r>
      <rPr>
        <sz val="9"/>
        <color indexed="40"/>
        <rFont val="新細明體"/>
        <family val="1"/>
      </rPr>
      <t xml:space="preserve">族語單詞競賽
</t>
    </r>
    <r>
      <rPr>
        <sz val="9"/>
        <rFont val="新細明體"/>
        <family val="1"/>
      </rPr>
      <t>補</t>
    </r>
    <r>
      <rPr>
        <sz val="9"/>
        <color indexed="10"/>
        <rFont val="新細明體"/>
        <family val="1"/>
      </rPr>
      <t>10/9週一課</t>
    </r>
    <r>
      <rPr>
        <sz val="9"/>
        <rFont val="新細明體"/>
        <family val="1"/>
      </rPr>
      <t xml:space="preserve">
導護(義薰)</t>
    </r>
  </si>
  <si>
    <r>
      <t>3/31
補</t>
    </r>
    <r>
      <rPr>
        <sz val="9"/>
        <color indexed="12"/>
        <rFont val="新細明體"/>
        <family val="1"/>
      </rPr>
      <t>4/6週五課
導護(志翔)</t>
    </r>
  </si>
  <si>
    <t>1/1開國紀念日</t>
  </si>
  <si>
    <t>第2學期</t>
  </si>
  <si>
    <t>職稱</t>
  </si>
  <si>
    <t>姓名</t>
  </si>
  <si>
    <t>第1學期</t>
  </si>
  <si>
    <t>教導</t>
  </si>
  <si>
    <t>高順益</t>
  </si>
  <si>
    <t>總務</t>
  </si>
  <si>
    <t>林正雄</t>
  </si>
  <si>
    <t>教務</t>
  </si>
  <si>
    <t>蔡俊雄</t>
  </si>
  <si>
    <t>學務</t>
  </si>
  <si>
    <t>許漢良</t>
  </si>
  <si>
    <t>李小君</t>
  </si>
  <si>
    <t>王義薰</t>
  </si>
  <si>
    <t>林麗雪</t>
  </si>
  <si>
    <t>胡志翔</t>
  </si>
  <si>
    <t>潘怡媚</t>
  </si>
  <si>
    <t>鄧雅楨</t>
  </si>
  <si>
    <t>106學年度導護輪值</t>
  </si>
  <si>
    <t>合計</t>
  </si>
  <si>
    <t>6/25潘怡媚</t>
  </si>
  <si>
    <t>3/16林正雄</t>
  </si>
  <si>
    <t>許漢良4
林正雄1</t>
  </si>
  <si>
    <t>許漢良4
林正雄1</t>
  </si>
  <si>
    <t>潘怡媚1
鄧雅楨4</t>
  </si>
  <si>
    <t>1/1開國紀念日</t>
  </si>
  <si>
    <t>怡媚</t>
  </si>
  <si>
    <t>怡媚1
雅楨4</t>
  </si>
  <si>
    <t>順益</t>
  </si>
  <si>
    <t>正雄</t>
  </si>
  <si>
    <t>漢良4
正雄1</t>
  </si>
  <si>
    <t>小君5
義薰1</t>
  </si>
  <si>
    <t>潘怡媚1
鄧雅楨4</t>
  </si>
  <si>
    <t>5/8</t>
  </si>
  <si>
    <t>4/11學力檢核第1次先期測驗</t>
  </si>
  <si>
    <t>4/25學力檢核第2次先期測驗</t>
  </si>
  <si>
    <t>5/15</t>
  </si>
  <si>
    <t>5/4</t>
  </si>
  <si>
    <t>5/11學校日
母親節活動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</si>
</sst>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mm\-yyyy"/>
    <numFmt numFmtId="178" formatCode="m/d;@"/>
    <numFmt numFmtId="179" formatCode="[$-404]aaa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DBNum1][$-404]General"/>
    <numFmt numFmtId="184" formatCode="m&quot;/&quot;d"/>
    <numFmt numFmtId="185" formatCode="General&quot;甲導師:&quot;"/>
    <numFmt numFmtId="186" formatCode="@\:"/>
    <numFmt numFmtId="187" formatCode="General&quot;天&quot;"/>
  </numFmts>
  <fonts count="29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sz val="12"/>
      <name val="細明體"/>
      <family val="3"/>
    </font>
    <font>
      <sz val="9"/>
      <color indexed="10"/>
      <name val="新細明體"/>
      <family val="1"/>
    </font>
    <font>
      <sz val="9"/>
      <color indexed="12"/>
      <name val="新細明體"/>
      <family val="1"/>
    </font>
    <font>
      <sz val="9"/>
      <color indexed="4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新細明體"/>
      <family val="1"/>
    </font>
    <font>
      <sz val="10"/>
      <name val="新細明體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3" fillId="0" borderId="1" applyNumberFormat="0" applyFill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5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0" fillId="18" borderId="4" applyNumberFormat="0" applyFont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17" borderId="8" applyNumberFormat="0" applyAlignment="0" applyProtection="0"/>
    <xf numFmtId="0" fontId="24" fillId="23" borderId="9" applyNumberFormat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78" fontId="0" fillId="0" borderId="0" xfId="0" applyNumberFormat="1" applyBorder="1" applyAlignment="1">
      <alignment vertical="center"/>
    </xf>
    <xf numFmtId="179" fontId="0" fillId="0" borderId="0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178" fontId="1" fillId="24" borderId="10" xfId="0" applyNumberFormat="1" applyFont="1" applyFill="1" applyBorder="1" applyAlignment="1">
      <alignment horizontal="center" vertical="center"/>
    </xf>
    <xf numFmtId="178" fontId="1" fillId="2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0" fillId="8" borderId="1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176" fontId="5" fillId="0" borderId="0" xfId="0" applyNumberFormat="1" applyFont="1" applyAlignment="1">
      <alignment horizontal="left" vertical="center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top" wrapText="1"/>
    </xf>
    <xf numFmtId="178" fontId="1" fillId="24" borderId="10" xfId="0" applyNumberFormat="1" applyFont="1" applyFill="1" applyBorder="1" applyAlignment="1">
      <alignment horizontal="left" vertical="top"/>
    </xf>
    <xf numFmtId="178" fontId="1" fillId="24" borderId="10" xfId="0" applyNumberFormat="1" applyFont="1" applyFill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 textRotation="255"/>
    </xf>
    <xf numFmtId="0" fontId="27" fillId="8" borderId="10" xfId="0" applyFont="1" applyFill="1" applyBorder="1" applyAlignment="1">
      <alignment horizontal="center" vertical="center" wrapText="1"/>
    </xf>
    <xf numFmtId="0" fontId="27" fillId="8" borderId="10" xfId="0" applyFont="1" applyFill="1" applyBorder="1" applyAlignment="1">
      <alignment horizontal="center" vertical="center" textRotation="255"/>
    </xf>
    <xf numFmtId="0" fontId="27" fillId="8" borderId="10" xfId="0" applyFont="1" applyFill="1" applyBorder="1" applyAlignment="1">
      <alignment horizontal="center" vertical="center"/>
    </xf>
    <xf numFmtId="0" fontId="28" fillId="0" borderId="11" xfId="0" applyNumberFormat="1" applyFont="1" applyBorder="1" applyAlignment="1">
      <alignment horizontal="left" vertical="top" wrapText="1"/>
    </xf>
    <xf numFmtId="0" fontId="28" fillId="0" borderId="10" xfId="0" applyFont="1" applyBorder="1" applyAlignment="1">
      <alignment vertical="center"/>
    </xf>
    <xf numFmtId="0" fontId="27" fillId="8" borderId="0" xfId="0" applyFont="1" applyFill="1" applyBorder="1" applyAlignment="1">
      <alignment horizontal="center" vertical="center" wrapText="1"/>
    </xf>
    <xf numFmtId="0" fontId="28" fillId="0" borderId="0" xfId="0" applyNumberFormat="1" applyFont="1" applyBorder="1" applyAlignment="1">
      <alignment horizontal="left" vertical="top" wrapText="1"/>
    </xf>
    <xf numFmtId="0" fontId="28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textRotation="255"/>
    </xf>
    <xf numFmtId="0" fontId="28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 quotePrefix="1">
      <alignment horizontal="left" vertical="top" wrapText="1"/>
    </xf>
    <xf numFmtId="178" fontId="1" fillId="0" borderId="10" xfId="0" applyNumberFormat="1" applyFont="1" applyBorder="1" applyAlignment="1" quotePrefix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/>
    </xf>
    <xf numFmtId="0" fontId="28" fillId="0" borderId="0" xfId="0" applyFont="1" applyFill="1" applyBorder="1" applyAlignment="1">
      <alignment vertical="center"/>
    </xf>
    <xf numFmtId="0" fontId="28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shrinkToFit="1"/>
    </xf>
    <xf numFmtId="0" fontId="1" fillId="0" borderId="11" xfId="0" applyNumberFormat="1" applyFont="1" applyBorder="1" applyAlignment="1">
      <alignment horizontal="left" vertical="center" wrapText="1"/>
    </xf>
    <xf numFmtId="178" fontId="1" fillId="24" borderId="10" xfId="0" applyNumberFormat="1" applyFont="1" applyFill="1" applyBorder="1" applyAlignment="1">
      <alignment horizontal="left" vertical="center"/>
    </xf>
    <xf numFmtId="178" fontId="1" fillId="24" borderId="10" xfId="0" applyNumberFormat="1" applyFont="1" applyFill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" vertical="center" shrinkToFit="1"/>
    </xf>
    <xf numFmtId="186" fontId="2" fillId="0" borderId="10" xfId="0" applyNumberFormat="1" applyFont="1" applyFill="1" applyBorder="1" applyAlignment="1">
      <alignment horizontal="right" vertical="center" shrinkToFit="1"/>
    </xf>
    <xf numFmtId="0" fontId="2" fillId="0" borderId="10" xfId="0" applyNumberFormat="1" applyFont="1" applyFill="1" applyBorder="1" applyAlignment="1">
      <alignment horizontal="left" vertical="center" shrinkToFit="1"/>
    </xf>
    <xf numFmtId="187" fontId="2" fillId="0" borderId="10" xfId="0" applyNumberFormat="1" applyFont="1" applyBorder="1" applyAlignment="1">
      <alignment horizontal="center" vertical="center" shrinkToFit="1"/>
    </xf>
    <xf numFmtId="185" fontId="2" fillId="0" borderId="10" xfId="0" applyNumberFormat="1" applyFont="1" applyBorder="1" applyAlignment="1">
      <alignment vertical="center" shrinkToFit="1"/>
    </xf>
    <xf numFmtId="0" fontId="2" fillId="0" borderId="10" xfId="0" applyFont="1" applyBorder="1" applyAlignment="1">
      <alignment horizontal="right" vertical="center" shrinkToFit="1"/>
    </xf>
    <xf numFmtId="0" fontId="28" fillId="0" borderId="10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5"/>
  <sheetViews>
    <sheetView tabSelected="1" zoomScalePageLayoutView="0" workbookViewId="0" topLeftCell="D1">
      <selection activeCell="AK5" sqref="AK5"/>
    </sheetView>
  </sheetViews>
  <sheetFormatPr defaultColWidth="9.00390625" defaultRowHeight="16.5"/>
  <cols>
    <col min="1" max="2" width="9.00390625" style="0" hidden="1" customWidth="1"/>
    <col min="3" max="3" width="2.50390625" style="0" hidden="1" customWidth="1"/>
    <col min="4" max="4" width="2.625" style="0" customWidth="1"/>
    <col min="5" max="5" width="3.375" style="0" customWidth="1"/>
    <col min="6" max="6" width="8.875" style="0" customWidth="1"/>
    <col min="7" max="7" width="8.75390625" style="1" customWidth="1"/>
    <col min="8" max="9" width="12.125" style="0" customWidth="1"/>
    <col min="10" max="10" width="13.375" style="0" customWidth="1"/>
    <col min="11" max="12" width="12.125" style="0" customWidth="1"/>
    <col min="13" max="13" width="9.50390625" style="1" customWidth="1"/>
    <col min="14" max="15" width="0" style="0" hidden="1" customWidth="1"/>
    <col min="16" max="16" width="4.625" style="0" hidden="1" customWidth="1"/>
    <col min="17" max="17" width="8.75390625" style="1" hidden="1" customWidth="1"/>
    <col min="18" max="18" width="9.50390625" style="1" hidden="1" customWidth="1"/>
    <col min="19" max="24" width="0" style="0" hidden="1" customWidth="1"/>
    <col min="25" max="25" width="19.375" style="0" hidden="1" customWidth="1"/>
    <col min="26" max="36" width="0" style="0" hidden="1" customWidth="1"/>
  </cols>
  <sheetData>
    <row r="1" spans="4:18" s="3" customFormat="1" ht="21">
      <c r="D1" s="58" t="s">
        <v>0</v>
      </c>
      <c r="E1" s="58"/>
      <c r="F1" s="58"/>
      <c r="G1" s="58"/>
      <c r="H1" s="58"/>
      <c r="I1" s="58"/>
      <c r="J1" s="58"/>
      <c r="K1" s="58"/>
      <c r="L1" s="58"/>
      <c r="M1" s="58"/>
      <c r="P1" s="58" t="s">
        <v>0</v>
      </c>
      <c r="Q1" s="58"/>
      <c r="R1" s="58"/>
    </row>
    <row r="2" spans="2:18" s="1" customFormat="1" ht="30" customHeight="1">
      <c r="B2" s="29" t="s">
        <v>332</v>
      </c>
      <c r="D2" s="30" t="s">
        <v>1</v>
      </c>
      <c r="E2" s="30" t="s">
        <v>333</v>
      </c>
      <c r="F2" s="29" t="s">
        <v>364</v>
      </c>
      <c r="G2" s="31" t="s">
        <v>2</v>
      </c>
      <c r="H2" s="31" t="s">
        <v>3</v>
      </c>
      <c r="I2" s="31" t="s">
        <v>4</v>
      </c>
      <c r="J2" s="31" t="s">
        <v>5</v>
      </c>
      <c r="K2" s="31" t="s">
        <v>6</v>
      </c>
      <c r="L2" s="31" t="s">
        <v>7</v>
      </c>
      <c r="M2" s="31" t="s">
        <v>8</v>
      </c>
      <c r="P2" s="2" t="s">
        <v>1</v>
      </c>
      <c r="Q2" s="2" t="s">
        <v>2</v>
      </c>
      <c r="R2" s="2" t="s">
        <v>8</v>
      </c>
    </row>
    <row r="3" spans="1:36" s="4" customFormat="1" ht="57.75" thickBot="1">
      <c r="A3" s="4" t="s">
        <v>360</v>
      </c>
      <c r="B3" s="32" t="s">
        <v>334</v>
      </c>
      <c r="C3" s="4">
        <v>1</v>
      </c>
      <c r="D3" s="10">
        <v>1</v>
      </c>
      <c r="E3" s="37" t="str">
        <f aca="true" t="shared" si="0" ref="E3:E23">VLOOKUP(C3,$AD$2:$AE$17,2,FALSE)</f>
        <v>自律</v>
      </c>
      <c r="F3" s="38" t="str">
        <f>A3&amp;CHAR(10)&amp;"導護:"&amp;B3</f>
        <v>開學.友善校園週
導護:漢良義薰志翔</v>
      </c>
      <c r="G3" s="23" t="s">
        <v>9</v>
      </c>
      <c r="H3" s="20" t="s">
        <v>129</v>
      </c>
      <c r="I3" s="20" t="s">
        <v>330</v>
      </c>
      <c r="J3" s="20" t="s">
        <v>363</v>
      </c>
      <c r="K3" s="20" t="s">
        <v>299</v>
      </c>
      <c r="L3" s="20" t="s">
        <v>362</v>
      </c>
      <c r="M3" s="22">
        <v>42980</v>
      </c>
      <c r="O3" s="6">
        <f aca="true" t="shared" si="1" ref="O3:O23">M3</f>
        <v>42980</v>
      </c>
      <c r="P3" s="7">
        <v>1</v>
      </c>
      <c r="Q3" s="9" t="s">
        <v>9</v>
      </c>
      <c r="R3" s="8">
        <v>42980</v>
      </c>
      <c r="S3" s="7">
        <v>1</v>
      </c>
      <c r="T3" s="5">
        <v>42974</v>
      </c>
      <c r="U3" s="5">
        <f>T3+6</f>
        <v>42980</v>
      </c>
      <c r="X3" s="11" t="s">
        <v>95</v>
      </c>
      <c r="Y3" s="15" t="str">
        <f>X3&amp;"A"&amp;Z3</f>
        <v>一A8月27-9月2</v>
      </c>
      <c r="Z3" s="15" t="str">
        <f>AA3&amp;"-"&amp;AB3</f>
        <v>8月27-9月2</v>
      </c>
      <c r="AA3" s="12" t="s">
        <v>13</v>
      </c>
      <c r="AB3" s="12" t="s">
        <v>14</v>
      </c>
      <c r="AD3" s="4">
        <v>1</v>
      </c>
      <c r="AE3" s="24" t="s">
        <v>294</v>
      </c>
      <c r="AF3" s="24"/>
      <c r="AG3" s="24" t="s">
        <v>295</v>
      </c>
      <c r="AH3" s="24" t="s">
        <v>296</v>
      </c>
      <c r="AI3" s="24" t="s">
        <v>297</v>
      </c>
      <c r="AJ3" s="24" t="s">
        <v>298</v>
      </c>
    </row>
    <row r="4" spans="1:31" s="4" customFormat="1" ht="29.25" customHeight="1" thickBot="1">
      <c r="A4" s="4" t="s">
        <v>345</v>
      </c>
      <c r="B4" s="33" t="s">
        <v>786</v>
      </c>
      <c r="C4" s="4">
        <f>C3</f>
        <v>1</v>
      </c>
      <c r="D4" s="10">
        <f>D3+1</f>
        <v>2</v>
      </c>
      <c r="E4" s="37" t="str">
        <f t="shared" si="0"/>
        <v>自律</v>
      </c>
      <c r="F4" s="38" t="str">
        <f aca="true" t="shared" si="2" ref="F4:F23">A4&amp;CHAR(10)&amp;"導護:"&amp;B4</f>
        <v>閱讀指導
導護:順益</v>
      </c>
      <c r="G4" s="23" t="s">
        <v>276</v>
      </c>
      <c r="H4" s="20" t="s">
        <v>127</v>
      </c>
      <c r="I4" s="39" t="s">
        <v>170</v>
      </c>
      <c r="J4" s="20" t="s">
        <v>128</v>
      </c>
      <c r="K4" s="39" t="s">
        <v>365</v>
      </c>
      <c r="L4" s="39" t="s">
        <v>317</v>
      </c>
      <c r="M4" s="22">
        <f aca="true" t="shared" si="3" ref="M4:M22">M3+7</f>
        <v>42987</v>
      </c>
      <c r="N4" s="6" t="str">
        <f aca="true" t="shared" si="4" ref="N4:N23">G4</f>
        <v>9/3環保知識擂台賽</v>
      </c>
      <c r="O4" s="6">
        <f t="shared" si="1"/>
        <v>42987</v>
      </c>
      <c r="P4" s="7">
        <f>P3+1</f>
        <v>2</v>
      </c>
      <c r="Q4" s="8">
        <f>R3+1</f>
        <v>42981</v>
      </c>
      <c r="R4" s="8">
        <f>R3+7</f>
        <v>42987</v>
      </c>
      <c r="S4" s="7">
        <f>S3+1</f>
        <v>2</v>
      </c>
      <c r="T4" s="5">
        <f>T3+7</f>
        <v>42981</v>
      </c>
      <c r="U4" s="5">
        <f>U3+7</f>
        <v>42987</v>
      </c>
      <c r="X4" s="11" t="s">
        <v>96</v>
      </c>
      <c r="Y4" s="15" t="str">
        <f aca="true" t="shared" si="5" ref="Y4:Y45">X4&amp;"A"&amp;Z4</f>
        <v>二A9月3-9月9</v>
      </c>
      <c r="Z4" s="15" t="str">
        <f aca="true" t="shared" si="6" ref="Z4:Z45">AA4&amp;"-"&amp;AB4</f>
        <v>9月3-9月9</v>
      </c>
      <c r="AA4" s="12" t="s">
        <v>15</v>
      </c>
      <c r="AB4" s="12" t="s">
        <v>16</v>
      </c>
      <c r="AD4" s="4">
        <f>AD3+1</f>
        <v>2</v>
      </c>
      <c r="AE4" s="24" t="s">
        <v>295</v>
      </c>
    </row>
    <row r="5" spans="1:31" s="4" customFormat="1" ht="36.75" customHeight="1" thickBot="1">
      <c r="A5" s="4" t="s">
        <v>346</v>
      </c>
      <c r="B5" s="33" t="s">
        <v>787</v>
      </c>
      <c r="C5" s="4">
        <f>C4</f>
        <v>1</v>
      </c>
      <c r="D5" s="10">
        <f aca="true" t="shared" si="7" ref="D5:D23">D4+1</f>
        <v>3</v>
      </c>
      <c r="E5" s="37" t="str">
        <f t="shared" si="0"/>
        <v>自律</v>
      </c>
      <c r="F5" s="38" t="str">
        <f t="shared" si="2"/>
        <v>環境教育
導護:正雄</v>
      </c>
      <c r="G5" s="22">
        <v>42988</v>
      </c>
      <c r="H5" s="21" t="s">
        <v>321</v>
      </c>
      <c r="I5" s="19" t="s">
        <v>312</v>
      </c>
      <c r="J5" s="21" t="s">
        <v>280</v>
      </c>
      <c r="K5" s="19" t="s">
        <v>279</v>
      </c>
      <c r="L5" s="19" t="s">
        <v>281</v>
      </c>
      <c r="M5" s="22">
        <f t="shared" si="3"/>
        <v>42994</v>
      </c>
      <c r="N5" s="6">
        <f t="shared" si="4"/>
        <v>42988</v>
      </c>
      <c r="O5" s="6">
        <f t="shared" si="1"/>
        <v>42994</v>
      </c>
      <c r="P5" s="7">
        <f aca="true" t="shared" si="8" ref="P5:P23">P4+1</f>
        <v>3</v>
      </c>
      <c r="Q5" s="8">
        <f>Q4+7</f>
        <v>42988</v>
      </c>
      <c r="R5" s="8">
        <f>R4+7</f>
        <v>42994</v>
      </c>
      <c r="S5" s="7">
        <f aca="true" t="shared" si="9" ref="S5:S23">S4+1</f>
        <v>3</v>
      </c>
      <c r="T5" s="5">
        <f aca="true" t="shared" si="10" ref="T5:T23">T4+7</f>
        <v>42988</v>
      </c>
      <c r="U5" s="5">
        <f aca="true" t="shared" si="11" ref="U5:U23">U4+7</f>
        <v>42994</v>
      </c>
      <c r="X5" s="11" t="s">
        <v>97</v>
      </c>
      <c r="Y5" s="15" t="str">
        <f t="shared" si="5"/>
        <v>三A9月10-9月16</v>
      </c>
      <c r="Z5" s="15" t="str">
        <f t="shared" si="6"/>
        <v>9月10-9月16</v>
      </c>
      <c r="AA5" s="12" t="s">
        <v>17</v>
      </c>
      <c r="AB5" s="12" t="s">
        <v>18</v>
      </c>
      <c r="AD5" s="4">
        <f>AD4+1</f>
        <v>3</v>
      </c>
      <c r="AE5" s="24" t="s">
        <v>296</v>
      </c>
    </row>
    <row r="6" spans="1:31" s="4" customFormat="1" ht="27" customHeight="1" thickBot="1">
      <c r="A6" s="4" t="s">
        <v>347</v>
      </c>
      <c r="B6" s="33" t="s">
        <v>335</v>
      </c>
      <c r="C6" s="4">
        <f>C5</f>
        <v>1</v>
      </c>
      <c r="D6" s="10">
        <f t="shared" si="7"/>
        <v>4</v>
      </c>
      <c r="E6" s="37" t="str">
        <f t="shared" si="0"/>
        <v>自律</v>
      </c>
      <c r="F6" s="38" t="str">
        <f t="shared" si="2"/>
        <v>性平教育
導護:俊雄</v>
      </c>
      <c r="G6" s="22">
        <f aca="true" t="shared" si="12" ref="G6:G23">G5+7</f>
        <v>42995</v>
      </c>
      <c r="H6" s="19" t="s">
        <v>134</v>
      </c>
      <c r="I6" s="19" t="s">
        <v>135</v>
      </c>
      <c r="J6" s="21" t="s">
        <v>277</v>
      </c>
      <c r="K6" s="21" t="s">
        <v>275</v>
      </c>
      <c r="L6" s="19" t="s">
        <v>136</v>
      </c>
      <c r="M6" s="22">
        <f t="shared" si="3"/>
        <v>43001</v>
      </c>
      <c r="N6" s="6">
        <f t="shared" si="4"/>
        <v>42995</v>
      </c>
      <c r="O6" s="6">
        <f t="shared" si="1"/>
        <v>43001</v>
      </c>
      <c r="P6" s="7">
        <f t="shared" si="8"/>
        <v>4</v>
      </c>
      <c r="Q6" s="8">
        <f aca="true" t="shared" si="13" ref="Q6:Q23">Q5+7</f>
        <v>42995</v>
      </c>
      <c r="R6" s="8">
        <f>R5+7</f>
        <v>43001</v>
      </c>
      <c r="S6" s="7">
        <f t="shared" si="9"/>
        <v>4</v>
      </c>
      <c r="T6" s="5">
        <f t="shared" si="10"/>
        <v>42995</v>
      </c>
      <c r="U6" s="5">
        <f t="shared" si="11"/>
        <v>43001</v>
      </c>
      <c r="X6" s="11" t="s">
        <v>98</v>
      </c>
      <c r="Y6" s="15" t="str">
        <f t="shared" si="5"/>
        <v>四A9月17-9月23</v>
      </c>
      <c r="Z6" s="15" t="str">
        <f t="shared" si="6"/>
        <v>9月17-9月23</v>
      </c>
      <c r="AA6" s="12" t="s">
        <v>19</v>
      </c>
      <c r="AB6" s="12" t="s">
        <v>20</v>
      </c>
      <c r="AD6" s="4">
        <f>AD5+1</f>
        <v>4</v>
      </c>
      <c r="AE6" s="24" t="s">
        <v>297</v>
      </c>
    </row>
    <row r="7" spans="1:31" s="4" customFormat="1" ht="46.5" customHeight="1" thickBot="1">
      <c r="A7" s="4" t="s">
        <v>345</v>
      </c>
      <c r="B7" s="57" t="s">
        <v>789</v>
      </c>
      <c r="C7" s="4">
        <f>C6</f>
        <v>1</v>
      </c>
      <c r="D7" s="10">
        <f t="shared" si="7"/>
        <v>5</v>
      </c>
      <c r="E7" s="37" t="str">
        <f t="shared" si="0"/>
        <v>自律</v>
      </c>
      <c r="F7" s="38" t="str">
        <f t="shared" si="2"/>
        <v>閱讀指導
導護:小君5
義薰1</v>
      </c>
      <c r="G7" s="22">
        <f t="shared" si="12"/>
        <v>43002</v>
      </c>
      <c r="H7" s="19" t="s">
        <v>137</v>
      </c>
      <c r="I7" s="19" t="s">
        <v>138</v>
      </c>
      <c r="J7" s="21" t="s">
        <v>278</v>
      </c>
      <c r="K7" s="19" t="s">
        <v>329</v>
      </c>
      <c r="L7" s="19" t="s">
        <v>139</v>
      </c>
      <c r="M7" s="23" t="s">
        <v>755</v>
      </c>
      <c r="N7" s="6">
        <f t="shared" si="4"/>
        <v>43002</v>
      </c>
      <c r="O7" s="6" t="str">
        <f t="shared" si="1"/>
        <v>9/30族語單詞競賽
補10/9週一課
導護(義薰)</v>
      </c>
      <c r="P7" s="7">
        <f t="shared" si="8"/>
        <v>5</v>
      </c>
      <c r="Q7" s="8">
        <f t="shared" si="13"/>
        <v>43002</v>
      </c>
      <c r="R7" s="9" t="s">
        <v>12</v>
      </c>
      <c r="S7" s="7">
        <f t="shared" si="9"/>
        <v>5</v>
      </c>
      <c r="T7" s="5">
        <f t="shared" si="10"/>
        <v>43002</v>
      </c>
      <c r="U7" s="5">
        <f t="shared" si="11"/>
        <v>43008</v>
      </c>
      <c r="X7" s="11" t="s">
        <v>99</v>
      </c>
      <c r="Y7" s="15" t="str">
        <f t="shared" si="5"/>
        <v>五A9月24-9月30</v>
      </c>
      <c r="Z7" s="15" t="str">
        <f t="shared" si="6"/>
        <v>9月24-9月30</v>
      </c>
      <c r="AA7" s="12" t="s">
        <v>21</v>
      </c>
      <c r="AB7" s="12" t="s">
        <v>22</v>
      </c>
      <c r="AD7" s="4">
        <f>AD6+1</f>
        <v>5</v>
      </c>
      <c r="AE7" s="24" t="s">
        <v>298</v>
      </c>
    </row>
    <row r="8" spans="1:28" s="4" customFormat="1" ht="36.75" customHeight="1" thickBot="1">
      <c r="A8" s="4" t="s">
        <v>348</v>
      </c>
      <c r="B8" s="33" t="s">
        <v>337</v>
      </c>
      <c r="C8" s="4">
        <v>2</v>
      </c>
      <c r="D8" s="10">
        <f t="shared" si="7"/>
        <v>6</v>
      </c>
      <c r="E8" s="37" t="str">
        <f t="shared" si="0"/>
        <v>進取</v>
      </c>
      <c r="F8" s="38" t="str">
        <f t="shared" si="2"/>
        <v>性侵防治
導護:漢良</v>
      </c>
      <c r="G8" s="22">
        <f t="shared" si="12"/>
        <v>43009</v>
      </c>
      <c r="H8" s="19" t="s">
        <v>324</v>
      </c>
      <c r="I8" s="19" t="s">
        <v>309</v>
      </c>
      <c r="J8" s="19" t="s">
        <v>140</v>
      </c>
      <c r="K8" s="19" t="s">
        <v>366</v>
      </c>
      <c r="L8" s="19" t="s">
        <v>141</v>
      </c>
      <c r="M8" s="22">
        <v>43015</v>
      </c>
      <c r="N8" s="6">
        <f t="shared" si="4"/>
        <v>43009</v>
      </c>
      <c r="O8" s="6">
        <f t="shared" si="1"/>
        <v>43015</v>
      </c>
      <c r="P8" s="7">
        <f t="shared" si="8"/>
        <v>6</v>
      </c>
      <c r="Q8" s="8">
        <f t="shared" si="13"/>
        <v>43009</v>
      </c>
      <c r="R8" s="8">
        <v>43015</v>
      </c>
      <c r="S8" s="7">
        <f t="shared" si="9"/>
        <v>6</v>
      </c>
      <c r="T8" s="5">
        <f t="shared" si="10"/>
        <v>43009</v>
      </c>
      <c r="U8" s="5">
        <f t="shared" si="11"/>
        <v>43015</v>
      </c>
      <c r="X8" s="11" t="s">
        <v>100</v>
      </c>
      <c r="Y8" s="15" t="str">
        <f t="shared" si="5"/>
        <v>六A10月1-10月7</v>
      </c>
      <c r="Z8" s="15" t="str">
        <f t="shared" si="6"/>
        <v>10月1-10月7</v>
      </c>
      <c r="AA8" s="12" t="s">
        <v>23</v>
      </c>
      <c r="AB8" s="12" t="s">
        <v>24</v>
      </c>
    </row>
    <row r="9" spans="1:28" s="4" customFormat="1" ht="57" customHeight="1" thickBot="1">
      <c r="A9" s="4" t="s">
        <v>349</v>
      </c>
      <c r="B9" s="33" t="s">
        <v>338</v>
      </c>
      <c r="C9" s="4">
        <v>2</v>
      </c>
      <c r="D9" s="10">
        <f t="shared" si="7"/>
        <v>7</v>
      </c>
      <c r="E9" s="37" t="str">
        <f t="shared" si="0"/>
        <v>進取</v>
      </c>
      <c r="F9" s="38" t="str">
        <f t="shared" si="2"/>
        <v>交通安全.太魯閣族節日
導護:義薰</v>
      </c>
      <c r="G9" s="22">
        <f t="shared" si="12"/>
        <v>43016</v>
      </c>
      <c r="H9" s="19" t="s">
        <v>142</v>
      </c>
      <c r="I9" s="19" t="s">
        <v>143</v>
      </c>
      <c r="J9" s="19" t="s">
        <v>144</v>
      </c>
      <c r="K9" s="19" t="s">
        <v>145</v>
      </c>
      <c r="L9" s="19" t="s">
        <v>146</v>
      </c>
      <c r="M9" s="23" t="s">
        <v>301</v>
      </c>
      <c r="N9" s="6">
        <f t="shared" si="4"/>
        <v>43016</v>
      </c>
      <c r="O9" s="6" t="str">
        <f t="shared" si="1"/>
        <v>10/14公教聯合運動大會</v>
      </c>
      <c r="P9" s="7">
        <f t="shared" si="8"/>
        <v>7</v>
      </c>
      <c r="Q9" s="8">
        <f t="shared" si="13"/>
        <v>43016</v>
      </c>
      <c r="R9" s="8">
        <f aca="true" t="shared" si="14" ref="R9:R23">R8+7</f>
        <v>43022</v>
      </c>
      <c r="S9" s="7">
        <f t="shared" si="9"/>
        <v>7</v>
      </c>
      <c r="T9" s="5">
        <f t="shared" si="10"/>
        <v>43016</v>
      </c>
      <c r="U9" s="5">
        <f t="shared" si="11"/>
        <v>43022</v>
      </c>
      <c r="X9" s="11" t="s">
        <v>101</v>
      </c>
      <c r="Y9" s="15" t="str">
        <f t="shared" si="5"/>
        <v>七A10月8-10月14</v>
      </c>
      <c r="Z9" s="15" t="str">
        <f t="shared" si="6"/>
        <v>10月8-10月14</v>
      </c>
      <c r="AA9" s="12" t="s">
        <v>25</v>
      </c>
      <c r="AB9" s="12" t="s">
        <v>26</v>
      </c>
    </row>
    <row r="10" spans="1:28" s="4" customFormat="1" ht="36.75" customHeight="1" thickBot="1">
      <c r="A10" s="4" t="s">
        <v>350</v>
      </c>
      <c r="B10" s="33" t="s">
        <v>339</v>
      </c>
      <c r="C10" s="4">
        <v>2</v>
      </c>
      <c r="D10" s="10">
        <f t="shared" si="7"/>
        <v>8</v>
      </c>
      <c r="E10" s="37" t="str">
        <f t="shared" si="0"/>
        <v>進取</v>
      </c>
      <c r="F10" s="38" t="str">
        <f t="shared" si="2"/>
        <v>家庭教育
導護:麗雪</v>
      </c>
      <c r="G10" s="23" t="s">
        <v>300</v>
      </c>
      <c r="H10" s="19" t="s">
        <v>147</v>
      </c>
      <c r="I10" s="19" t="s">
        <v>282</v>
      </c>
      <c r="J10" s="19" t="s">
        <v>283</v>
      </c>
      <c r="K10" s="19" t="s">
        <v>286</v>
      </c>
      <c r="L10" s="19" t="s">
        <v>148</v>
      </c>
      <c r="M10" s="23" t="s">
        <v>302</v>
      </c>
      <c r="N10" s="6" t="str">
        <f t="shared" si="4"/>
        <v>10/15秀林鄉太魯閣族Mgay Bari</v>
      </c>
      <c r="O10" s="6" t="str">
        <f t="shared" si="1"/>
        <v>10/21教職員文康活動</v>
      </c>
      <c r="P10" s="7">
        <f t="shared" si="8"/>
        <v>8</v>
      </c>
      <c r="Q10" s="8">
        <f t="shared" si="13"/>
        <v>43023</v>
      </c>
      <c r="R10" s="8">
        <f t="shared" si="14"/>
        <v>43029</v>
      </c>
      <c r="S10" s="7">
        <f t="shared" si="9"/>
        <v>8</v>
      </c>
      <c r="T10" s="5">
        <f t="shared" si="10"/>
        <v>43023</v>
      </c>
      <c r="U10" s="5">
        <f t="shared" si="11"/>
        <v>43029</v>
      </c>
      <c r="X10" s="11" t="s">
        <v>102</v>
      </c>
      <c r="Y10" s="15" t="str">
        <f t="shared" si="5"/>
        <v>八A10月15-10月21</v>
      </c>
      <c r="Z10" s="15" t="str">
        <f t="shared" si="6"/>
        <v>10月15-10月21</v>
      </c>
      <c r="AA10" s="12" t="s">
        <v>27</v>
      </c>
      <c r="AB10" s="12" t="s">
        <v>28</v>
      </c>
    </row>
    <row r="11" spans="1:28" s="4" customFormat="1" ht="44.25" customHeight="1" thickBot="1">
      <c r="A11" s="4" t="s">
        <v>351</v>
      </c>
      <c r="B11" s="33" t="s">
        <v>340</v>
      </c>
      <c r="C11" s="26">
        <v>2</v>
      </c>
      <c r="D11" s="10">
        <f t="shared" si="7"/>
        <v>9</v>
      </c>
      <c r="E11" s="37" t="str">
        <f t="shared" si="0"/>
        <v>進取</v>
      </c>
      <c r="F11" s="38" t="str">
        <f t="shared" si="2"/>
        <v>性侵防治1家庭教育1
導護:志翔</v>
      </c>
      <c r="G11" s="22">
        <v>43030</v>
      </c>
      <c r="H11" s="19" t="s">
        <v>149</v>
      </c>
      <c r="I11" s="19" t="s">
        <v>284</v>
      </c>
      <c r="J11" s="19" t="s">
        <v>303</v>
      </c>
      <c r="K11" s="19" t="s">
        <v>285</v>
      </c>
      <c r="L11" s="19" t="s">
        <v>287</v>
      </c>
      <c r="M11" s="22">
        <v>43036</v>
      </c>
      <c r="N11" s="6">
        <f t="shared" si="4"/>
        <v>43030</v>
      </c>
      <c r="O11" s="6">
        <f t="shared" si="1"/>
        <v>43036</v>
      </c>
      <c r="P11" s="7">
        <f t="shared" si="8"/>
        <v>9</v>
      </c>
      <c r="Q11" s="8">
        <f t="shared" si="13"/>
        <v>43030</v>
      </c>
      <c r="R11" s="8">
        <f t="shared" si="14"/>
        <v>43036</v>
      </c>
      <c r="S11" s="7">
        <f t="shared" si="9"/>
        <v>9</v>
      </c>
      <c r="T11" s="5">
        <f t="shared" si="10"/>
        <v>43030</v>
      </c>
      <c r="U11" s="5">
        <f t="shared" si="11"/>
        <v>43036</v>
      </c>
      <c r="X11" s="11" t="s">
        <v>103</v>
      </c>
      <c r="Y11" s="15" t="str">
        <f t="shared" si="5"/>
        <v>九A10月22-10月28</v>
      </c>
      <c r="Z11" s="15" t="str">
        <f t="shared" si="6"/>
        <v>10月22-10月28</v>
      </c>
      <c r="AA11" s="12" t="s">
        <v>29</v>
      </c>
      <c r="AB11" s="12" t="s">
        <v>30</v>
      </c>
    </row>
    <row r="12" spans="1:28" s="4" customFormat="1" ht="36.75" customHeight="1" thickBot="1">
      <c r="A12" s="4" t="s">
        <v>346</v>
      </c>
      <c r="B12" s="33" t="s">
        <v>341</v>
      </c>
      <c r="C12" s="26">
        <v>3</v>
      </c>
      <c r="D12" s="10">
        <f t="shared" si="7"/>
        <v>10</v>
      </c>
      <c r="E12" s="37" t="str">
        <f t="shared" si="0"/>
        <v>創意</v>
      </c>
      <c r="F12" s="38" t="str">
        <f t="shared" si="2"/>
        <v>環境教育
導護:怡媚</v>
      </c>
      <c r="G12" s="22">
        <f t="shared" si="12"/>
        <v>43037</v>
      </c>
      <c r="H12" s="19" t="s">
        <v>150</v>
      </c>
      <c r="I12" s="19" t="s">
        <v>331</v>
      </c>
      <c r="J12" s="19" t="s">
        <v>151</v>
      </c>
      <c r="K12" s="19" t="s">
        <v>318</v>
      </c>
      <c r="L12" s="19" t="s">
        <v>152</v>
      </c>
      <c r="M12" s="22">
        <f>M11+7</f>
        <v>43043</v>
      </c>
      <c r="N12" s="6">
        <f t="shared" si="4"/>
        <v>43037</v>
      </c>
      <c r="O12" s="6">
        <f t="shared" si="1"/>
        <v>43043</v>
      </c>
      <c r="P12" s="7">
        <f t="shared" si="8"/>
        <v>10</v>
      </c>
      <c r="Q12" s="8">
        <f t="shared" si="13"/>
        <v>43037</v>
      </c>
      <c r="R12" s="8">
        <f t="shared" si="14"/>
        <v>43043</v>
      </c>
      <c r="S12" s="7">
        <f t="shared" si="9"/>
        <v>10</v>
      </c>
      <c r="T12" s="5">
        <f t="shared" si="10"/>
        <v>43037</v>
      </c>
      <c r="U12" s="5">
        <f t="shared" si="11"/>
        <v>43043</v>
      </c>
      <c r="X12" s="11" t="s">
        <v>104</v>
      </c>
      <c r="Y12" s="15" t="str">
        <f t="shared" si="5"/>
        <v>十A10月29-11月4</v>
      </c>
      <c r="Z12" s="15" t="str">
        <f t="shared" si="6"/>
        <v>10月29-11月4</v>
      </c>
      <c r="AA12" s="12" t="s">
        <v>31</v>
      </c>
      <c r="AB12" s="12" t="s">
        <v>32</v>
      </c>
    </row>
    <row r="13" spans="1:28" s="4" customFormat="1" ht="44.25" customHeight="1" thickBot="1">
      <c r="A13" s="4" t="s">
        <v>352</v>
      </c>
      <c r="B13" s="33" t="s">
        <v>342</v>
      </c>
      <c r="C13" s="26">
        <v>3</v>
      </c>
      <c r="D13" s="10">
        <f t="shared" si="7"/>
        <v>11</v>
      </c>
      <c r="E13" s="37" t="str">
        <f t="shared" si="0"/>
        <v>創意</v>
      </c>
      <c r="F13" s="38" t="str">
        <f t="shared" si="2"/>
        <v>防災教育.國防教育
導護:雅楨</v>
      </c>
      <c r="G13" s="22">
        <f t="shared" si="12"/>
        <v>43044</v>
      </c>
      <c r="H13" s="19" t="s">
        <v>310</v>
      </c>
      <c r="I13" s="19" t="s">
        <v>153</v>
      </c>
      <c r="J13" s="19" t="s">
        <v>154</v>
      </c>
      <c r="K13" s="19" t="s">
        <v>155</v>
      </c>
      <c r="L13" s="19" t="s">
        <v>328</v>
      </c>
      <c r="M13" s="22">
        <f t="shared" si="3"/>
        <v>43050</v>
      </c>
      <c r="N13" s="6">
        <f t="shared" si="4"/>
        <v>43044</v>
      </c>
      <c r="O13" s="6">
        <f t="shared" si="1"/>
        <v>43050</v>
      </c>
      <c r="P13" s="7">
        <f t="shared" si="8"/>
        <v>11</v>
      </c>
      <c r="Q13" s="8">
        <f t="shared" si="13"/>
        <v>43044</v>
      </c>
      <c r="R13" s="8">
        <f t="shared" si="14"/>
        <v>43050</v>
      </c>
      <c r="S13" s="7">
        <f t="shared" si="9"/>
        <v>11</v>
      </c>
      <c r="T13" s="5">
        <f t="shared" si="10"/>
        <v>43044</v>
      </c>
      <c r="U13" s="5">
        <f t="shared" si="11"/>
        <v>43050</v>
      </c>
      <c r="X13" s="11" t="s">
        <v>105</v>
      </c>
      <c r="Y13" s="15" t="str">
        <f t="shared" si="5"/>
        <v>十一A11月5-11月11</v>
      </c>
      <c r="Z13" s="15" t="str">
        <f t="shared" si="6"/>
        <v>11月5-11月11</v>
      </c>
      <c r="AA13" s="12" t="s">
        <v>33</v>
      </c>
      <c r="AB13" s="12" t="s">
        <v>34</v>
      </c>
    </row>
    <row r="14" spans="1:28" s="4" customFormat="1" ht="28.5" customHeight="1" thickBot="1">
      <c r="A14" s="4" t="s">
        <v>347</v>
      </c>
      <c r="B14" s="33" t="s">
        <v>786</v>
      </c>
      <c r="C14" s="26">
        <v>3</v>
      </c>
      <c r="D14" s="10">
        <f t="shared" si="7"/>
        <v>12</v>
      </c>
      <c r="E14" s="37" t="str">
        <f t="shared" si="0"/>
        <v>創意</v>
      </c>
      <c r="F14" s="38" t="str">
        <f t="shared" si="2"/>
        <v>性平教育
導護:順益</v>
      </c>
      <c r="G14" s="22">
        <f t="shared" si="12"/>
        <v>43051</v>
      </c>
      <c r="H14" s="19" t="s">
        <v>156</v>
      </c>
      <c r="I14" s="19" t="s">
        <v>157</v>
      </c>
      <c r="J14" s="19" t="s">
        <v>158</v>
      </c>
      <c r="K14" s="19" t="s">
        <v>159</v>
      </c>
      <c r="L14" s="19" t="s">
        <v>160</v>
      </c>
      <c r="M14" s="22">
        <f t="shared" si="3"/>
        <v>43057</v>
      </c>
      <c r="N14" s="6">
        <f t="shared" si="4"/>
        <v>43051</v>
      </c>
      <c r="O14" s="6">
        <f t="shared" si="1"/>
        <v>43057</v>
      </c>
      <c r="P14" s="7">
        <f t="shared" si="8"/>
        <v>12</v>
      </c>
      <c r="Q14" s="8">
        <f t="shared" si="13"/>
        <v>43051</v>
      </c>
      <c r="R14" s="8">
        <f t="shared" si="14"/>
        <v>43057</v>
      </c>
      <c r="S14" s="7">
        <f t="shared" si="9"/>
        <v>12</v>
      </c>
      <c r="T14" s="5">
        <f t="shared" si="10"/>
        <v>43051</v>
      </c>
      <c r="U14" s="5">
        <f t="shared" si="11"/>
        <v>43057</v>
      </c>
      <c r="X14" s="11" t="s">
        <v>106</v>
      </c>
      <c r="Y14" s="15" t="str">
        <f t="shared" si="5"/>
        <v>十二A11月12-11月18</v>
      </c>
      <c r="Z14" s="15" t="str">
        <f t="shared" si="6"/>
        <v>11月12-11月18</v>
      </c>
      <c r="AA14" s="12" t="s">
        <v>35</v>
      </c>
      <c r="AB14" s="12" t="s">
        <v>36</v>
      </c>
    </row>
    <row r="15" spans="1:28" s="4" customFormat="1" ht="28.5" customHeight="1" thickBot="1">
      <c r="A15" s="4" t="s">
        <v>353</v>
      </c>
      <c r="B15" s="33" t="s">
        <v>787</v>
      </c>
      <c r="C15" s="26">
        <v>3</v>
      </c>
      <c r="D15" s="10">
        <f t="shared" si="7"/>
        <v>13</v>
      </c>
      <c r="E15" s="37" t="str">
        <f t="shared" si="0"/>
        <v>創意</v>
      </c>
      <c r="F15" s="38" t="str">
        <f t="shared" si="2"/>
        <v>交通安全
導護:正雄</v>
      </c>
      <c r="G15" s="22">
        <f t="shared" si="12"/>
        <v>43058</v>
      </c>
      <c r="H15" s="19" t="s">
        <v>161</v>
      </c>
      <c r="I15" s="19" t="s">
        <v>162</v>
      </c>
      <c r="J15" s="19" t="s">
        <v>163</v>
      </c>
      <c r="K15" s="19" t="s">
        <v>164</v>
      </c>
      <c r="L15" s="19" t="s">
        <v>133</v>
      </c>
      <c r="M15" s="22">
        <f t="shared" si="3"/>
        <v>43064</v>
      </c>
      <c r="N15" s="6">
        <f t="shared" si="4"/>
        <v>43058</v>
      </c>
      <c r="O15" s="6">
        <f t="shared" si="1"/>
        <v>43064</v>
      </c>
      <c r="P15" s="7">
        <f t="shared" si="8"/>
        <v>13</v>
      </c>
      <c r="Q15" s="8">
        <f t="shared" si="13"/>
        <v>43058</v>
      </c>
      <c r="R15" s="8">
        <f t="shared" si="14"/>
        <v>43064</v>
      </c>
      <c r="S15" s="7">
        <f t="shared" si="9"/>
        <v>13</v>
      </c>
      <c r="T15" s="5">
        <f t="shared" si="10"/>
        <v>43058</v>
      </c>
      <c r="U15" s="5">
        <f t="shared" si="11"/>
        <v>43064</v>
      </c>
      <c r="X15" s="11" t="s">
        <v>107</v>
      </c>
      <c r="Y15" s="15" t="str">
        <f t="shared" si="5"/>
        <v>十三A11月19-11月25</v>
      </c>
      <c r="Z15" s="15" t="str">
        <f t="shared" si="6"/>
        <v>11月19-11月25</v>
      </c>
      <c r="AA15" s="12" t="s">
        <v>37</v>
      </c>
      <c r="AB15" s="12" t="s">
        <v>38</v>
      </c>
    </row>
    <row r="16" spans="1:28" s="4" customFormat="1" ht="36.75" customHeight="1" thickBot="1">
      <c r="A16" s="4" t="s">
        <v>354</v>
      </c>
      <c r="B16" s="33" t="s">
        <v>343</v>
      </c>
      <c r="C16" s="26">
        <v>4</v>
      </c>
      <c r="D16" s="10">
        <f t="shared" si="7"/>
        <v>14</v>
      </c>
      <c r="E16" s="37" t="str">
        <f t="shared" si="0"/>
        <v>感恩</v>
      </c>
      <c r="F16" s="38" t="str">
        <f t="shared" si="2"/>
        <v>在地課程
導護:俊雄</v>
      </c>
      <c r="G16" s="22">
        <f t="shared" si="12"/>
        <v>43065</v>
      </c>
      <c r="H16" s="19" t="s">
        <v>165</v>
      </c>
      <c r="I16" s="19" t="s">
        <v>166</v>
      </c>
      <c r="J16" s="19" t="s">
        <v>167</v>
      </c>
      <c r="K16" s="19" t="s">
        <v>168</v>
      </c>
      <c r="L16" s="19" t="s">
        <v>132</v>
      </c>
      <c r="M16" s="22">
        <f t="shared" si="3"/>
        <v>43071</v>
      </c>
      <c r="N16" s="6">
        <f t="shared" si="4"/>
        <v>43065</v>
      </c>
      <c r="O16" s="6">
        <f t="shared" si="1"/>
        <v>43071</v>
      </c>
      <c r="P16" s="7">
        <f t="shared" si="8"/>
        <v>14</v>
      </c>
      <c r="Q16" s="8">
        <f t="shared" si="13"/>
        <v>43065</v>
      </c>
      <c r="R16" s="8">
        <f t="shared" si="14"/>
        <v>43071</v>
      </c>
      <c r="S16" s="7">
        <f t="shared" si="9"/>
        <v>14</v>
      </c>
      <c r="T16" s="5">
        <f t="shared" si="10"/>
        <v>43065</v>
      </c>
      <c r="U16" s="5">
        <f t="shared" si="11"/>
        <v>43071</v>
      </c>
      <c r="X16" s="11" t="s">
        <v>108</v>
      </c>
      <c r="Y16" s="15" t="str">
        <f t="shared" si="5"/>
        <v>十四A11月26-12月2</v>
      </c>
      <c r="Z16" s="15" t="str">
        <f t="shared" si="6"/>
        <v>11月26-12月2</v>
      </c>
      <c r="AA16" s="12" t="s">
        <v>39</v>
      </c>
      <c r="AB16" s="12" t="s">
        <v>40</v>
      </c>
    </row>
    <row r="17" spans="1:28" s="4" customFormat="1" ht="36.75" customHeight="1" thickBot="1">
      <c r="A17" s="4" t="s">
        <v>354</v>
      </c>
      <c r="B17" s="33" t="s">
        <v>344</v>
      </c>
      <c r="C17" s="26">
        <v>4</v>
      </c>
      <c r="D17" s="10">
        <f t="shared" si="7"/>
        <v>15</v>
      </c>
      <c r="E17" s="37" t="str">
        <f t="shared" si="0"/>
        <v>感恩</v>
      </c>
      <c r="F17" s="38" t="str">
        <f t="shared" si="2"/>
        <v>在地課程
導護:小君</v>
      </c>
      <c r="G17" s="22">
        <f t="shared" si="12"/>
        <v>43072</v>
      </c>
      <c r="H17" s="19" t="s">
        <v>315</v>
      </c>
      <c r="I17" s="19" t="s">
        <v>171</v>
      </c>
      <c r="J17" s="19" t="s">
        <v>293</v>
      </c>
      <c r="K17" s="19" t="s">
        <v>367</v>
      </c>
      <c r="L17" s="19" t="s">
        <v>172</v>
      </c>
      <c r="M17" s="22">
        <f t="shared" si="3"/>
        <v>43078</v>
      </c>
      <c r="N17" s="6">
        <f t="shared" si="4"/>
        <v>43072</v>
      </c>
      <c r="O17" s="6">
        <f t="shared" si="1"/>
        <v>43078</v>
      </c>
      <c r="P17" s="7">
        <f t="shared" si="8"/>
        <v>15</v>
      </c>
      <c r="Q17" s="8">
        <f t="shared" si="13"/>
        <v>43072</v>
      </c>
      <c r="R17" s="8">
        <f t="shared" si="14"/>
        <v>43078</v>
      </c>
      <c r="S17" s="7">
        <f t="shared" si="9"/>
        <v>15</v>
      </c>
      <c r="T17" s="5">
        <f t="shared" si="10"/>
        <v>43072</v>
      </c>
      <c r="U17" s="5">
        <f t="shared" si="11"/>
        <v>43078</v>
      </c>
      <c r="X17" s="11" t="s">
        <v>109</v>
      </c>
      <c r="Y17" s="15" t="str">
        <f t="shared" si="5"/>
        <v>十五A12月3-12月9</v>
      </c>
      <c r="Z17" s="15" t="str">
        <f t="shared" si="6"/>
        <v>12月3-12月9</v>
      </c>
      <c r="AA17" s="12" t="s">
        <v>41</v>
      </c>
      <c r="AB17" s="12" t="s">
        <v>42</v>
      </c>
    </row>
    <row r="18" spans="1:28" s="4" customFormat="1" ht="31.5" customHeight="1" thickBot="1">
      <c r="A18" s="4" t="s">
        <v>354</v>
      </c>
      <c r="B18" s="33" t="s">
        <v>337</v>
      </c>
      <c r="C18" s="26">
        <v>4</v>
      </c>
      <c r="D18" s="10">
        <f t="shared" si="7"/>
        <v>16</v>
      </c>
      <c r="E18" s="37" t="str">
        <f t="shared" si="0"/>
        <v>感恩</v>
      </c>
      <c r="F18" s="38" t="str">
        <f t="shared" si="2"/>
        <v>在地課程
導護:漢良</v>
      </c>
      <c r="G18" s="22">
        <f t="shared" si="12"/>
        <v>43079</v>
      </c>
      <c r="H18" s="19" t="s">
        <v>173</v>
      </c>
      <c r="I18" s="19" t="s">
        <v>174</v>
      </c>
      <c r="J18" s="19" t="s">
        <v>175</v>
      </c>
      <c r="K18" s="19" t="s">
        <v>176</v>
      </c>
      <c r="L18" s="19" t="s">
        <v>177</v>
      </c>
      <c r="M18" s="22">
        <f t="shared" si="3"/>
        <v>43085</v>
      </c>
      <c r="N18" s="6">
        <f t="shared" si="4"/>
        <v>43079</v>
      </c>
      <c r="O18" s="6">
        <f t="shared" si="1"/>
        <v>43085</v>
      </c>
      <c r="P18" s="7">
        <f t="shared" si="8"/>
        <v>16</v>
      </c>
      <c r="Q18" s="8">
        <f t="shared" si="13"/>
        <v>43079</v>
      </c>
      <c r="R18" s="8">
        <f t="shared" si="14"/>
        <v>43085</v>
      </c>
      <c r="S18" s="7">
        <f t="shared" si="9"/>
        <v>16</v>
      </c>
      <c r="T18" s="5">
        <f t="shared" si="10"/>
        <v>43079</v>
      </c>
      <c r="U18" s="5">
        <f t="shared" si="11"/>
        <v>43085</v>
      </c>
      <c r="X18" s="11" t="s">
        <v>110</v>
      </c>
      <c r="Y18" s="15" t="str">
        <f t="shared" si="5"/>
        <v>十六A12月10-12月16</v>
      </c>
      <c r="Z18" s="15" t="str">
        <f t="shared" si="6"/>
        <v>12月10-12月16</v>
      </c>
      <c r="AA18" s="12" t="s">
        <v>43</v>
      </c>
      <c r="AB18" s="12" t="s">
        <v>44</v>
      </c>
    </row>
    <row r="19" spans="1:28" s="4" customFormat="1" ht="27" customHeight="1" thickBot="1">
      <c r="A19" s="4" t="s">
        <v>347</v>
      </c>
      <c r="B19" s="33" t="s">
        <v>338</v>
      </c>
      <c r="C19" s="26">
        <v>4</v>
      </c>
      <c r="D19" s="10">
        <f t="shared" si="7"/>
        <v>17</v>
      </c>
      <c r="E19" s="37" t="str">
        <f t="shared" si="0"/>
        <v>感恩</v>
      </c>
      <c r="F19" s="38" t="str">
        <f t="shared" si="2"/>
        <v>性平教育
導護:義薰</v>
      </c>
      <c r="G19" s="22">
        <f t="shared" si="12"/>
        <v>43086</v>
      </c>
      <c r="H19" s="19" t="s">
        <v>178</v>
      </c>
      <c r="I19" s="19" t="s">
        <v>179</v>
      </c>
      <c r="J19" s="19" t="s">
        <v>180</v>
      </c>
      <c r="K19" s="19" t="s">
        <v>181</v>
      </c>
      <c r="L19" s="19" t="s">
        <v>372</v>
      </c>
      <c r="M19" s="22">
        <f t="shared" si="3"/>
        <v>43092</v>
      </c>
      <c r="N19" s="6">
        <f t="shared" si="4"/>
        <v>43086</v>
      </c>
      <c r="O19" s="6">
        <f t="shared" si="1"/>
        <v>43092</v>
      </c>
      <c r="P19" s="7">
        <f t="shared" si="8"/>
        <v>17</v>
      </c>
      <c r="Q19" s="8">
        <f t="shared" si="13"/>
        <v>43086</v>
      </c>
      <c r="R19" s="8">
        <f t="shared" si="14"/>
        <v>43092</v>
      </c>
      <c r="S19" s="7">
        <f t="shared" si="9"/>
        <v>17</v>
      </c>
      <c r="T19" s="5">
        <f t="shared" si="10"/>
        <v>43086</v>
      </c>
      <c r="U19" s="5">
        <f t="shared" si="11"/>
        <v>43092</v>
      </c>
      <c r="X19" s="11" t="s">
        <v>111</v>
      </c>
      <c r="Y19" s="15" t="str">
        <f t="shared" si="5"/>
        <v>十七A12月17-12月23</v>
      </c>
      <c r="Z19" s="15" t="str">
        <f t="shared" si="6"/>
        <v>12月17-12月23</v>
      </c>
      <c r="AA19" s="12" t="s">
        <v>45</v>
      </c>
      <c r="AB19" s="12" t="s">
        <v>46</v>
      </c>
    </row>
    <row r="20" spans="1:28" s="4" customFormat="1" ht="27.75" customHeight="1" thickBot="1">
      <c r="A20" s="4" t="s">
        <v>373</v>
      </c>
      <c r="B20" s="33" t="s">
        <v>339</v>
      </c>
      <c r="C20" s="26">
        <v>5</v>
      </c>
      <c r="D20" s="10">
        <f t="shared" si="7"/>
        <v>18</v>
      </c>
      <c r="E20" s="37" t="str">
        <f t="shared" si="0"/>
        <v>希望</v>
      </c>
      <c r="F20" s="38" t="str">
        <f t="shared" si="2"/>
        <v>學校日
導護:麗雪</v>
      </c>
      <c r="G20" s="22">
        <f t="shared" si="12"/>
        <v>43093</v>
      </c>
      <c r="H20" s="19" t="s">
        <v>288</v>
      </c>
      <c r="I20" s="19" t="s">
        <v>289</v>
      </c>
      <c r="J20" s="19" t="s">
        <v>290</v>
      </c>
      <c r="K20" s="19" t="s">
        <v>291</v>
      </c>
      <c r="L20" s="19" t="s">
        <v>292</v>
      </c>
      <c r="M20" s="22">
        <f t="shared" si="3"/>
        <v>43099</v>
      </c>
      <c r="N20" s="6">
        <f t="shared" si="4"/>
        <v>43093</v>
      </c>
      <c r="O20" s="6">
        <f t="shared" si="1"/>
        <v>43099</v>
      </c>
      <c r="P20" s="7">
        <f t="shared" si="8"/>
        <v>18</v>
      </c>
      <c r="Q20" s="8">
        <f t="shared" si="13"/>
        <v>43093</v>
      </c>
      <c r="R20" s="8">
        <f t="shared" si="14"/>
        <v>43099</v>
      </c>
      <c r="S20" s="7">
        <f t="shared" si="9"/>
        <v>18</v>
      </c>
      <c r="T20" s="5">
        <f t="shared" si="10"/>
        <v>43093</v>
      </c>
      <c r="U20" s="5">
        <f t="shared" si="11"/>
        <v>43099</v>
      </c>
      <c r="X20" s="11" t="s">
        <v>112</v>
      </c>
      <c r="Y20" s="15" t="str">
        <f t="shared" si="5"/>
        <v>十八A12月24-12月30</v>
      </c>
      <c r="Z20" s="15" t="str">
        <f t="shared" si="6"/>
        <v>12月24-12月30</v>
      </c>
      <c r="AA20" s="12" t="s">
        <v>47</v>
      </c>
      <c r="AB20" s="12" t="s">
        <v>48</v>
      </c>
    </row>
    <row r="21" spans="1:28" s="4" customFormat="1" ht="27.75" customHeight="1" thickBot="1">
      <c r="A21" s="4" t="s">
        <v>355</v>
      </c>
      <c r="B21" s="33" t="s">
        <v>340</v>
      </c>
      <c r="C21" s="26">
        <v>5</v>
      </c>
      <c r="D21" s="10">
        <f t="shared" si="7"/>
        <v>19</v>
      </c>
      <c r="E21" s="37" t="str">
        <f t="shared" si="0"/>
        <v>希望</v>
      </c>
      <c r="F21" s="38" t="str">
        <f t="shared" si="2"/>
        <v>防災教育
導護:志翔</v>
      </c>
      <c r="G21" s="22">
        <f t="shared" si="12"/>
        <v>43100</v>
      </c>
      <c r="H21" s="19" t="s">
        <v>169</v>
      </c>
      <c r="I21" s="19" t="s">
        <v>374</v>
      </c>
      <c r="J21" s="19" t="s">
        <v>182</v>
      </c>
      <c r="K21" s="19" t="s">
        <v>304</v>
      </c>
      <c r="L21" s="19" t="s">
        <v>322</v>
      </c>
      <c r="M21" s="22">
        <f t="shared" si="3"/>
        <v>43106</v>
      </c>
      <c r="N21" s="6">
        <f t="shared" si="4"/>
        <v>43100</v>
      </c>
      <c r="O21" s="6">
        <f t="shared" si="1"/>
        <v>43106</v>
      </c>
      <c r="P21" s="7">
        <f t="shared" si="8"/>
        <v>19</v>
      </c>
      <c r="Q21" s="8">
        <f t="shared" si="13"/>
        <v>43100</v>
      </c>
      <c r="R21" s="8">
        <f t="shared" si="14"/>
        <v>43106</v>
      </c>
      <c r="S21" s="7">
        <f t="shared" si="9"/>
        <v>19</v>
      </c>
      <c r="T21" s="5">
        <f t="shared" si="10"/>
        <v>43100</v>
      </c>
      <c r="U21" s="5">
        <f t="shared" si="11"/>
        <v>43106</v>
      </c>
      <c r="X21" s="11" t="s">
        <v>113</v>
      </c>
      <c r="Y21" s="15" t="str">
        <f t="shared" si="5"/>
        <v>十九A12月31-1月6</v>
      </c>
      <c r="Z21" s="15" t="str">
        <f t="shared" si="6"/>
        <v>12月31-1月6</v>
      </c>
      <c r="AA21" s="12" t="s">
        <v>49</v>
      </c>
      <c r="AB21" s="12" t="s">
        <v>50</v>
      </c>
    </row>
    <row r="22" spans="1:28" s="4" customFormat="1" ht="28.5" customHeight="1" thickBot="1">
      <c r="A22" s="4" t="s">
        <v>346</v>
      </c>
      <c r="B22" s="33" t="s">
        <v>341</v>
      </c>
      <c r="C22" s="26">
        <v>5</v>
      </c>
      <c r="D22" s="10">
        <f t="shared" si="7"/>
        <v>20</v>
      </c>
      <c r="E22" s="37" t="str">
        <f t="shared" si="0"/>
        <v>希望</v>
      </c>
      <c r="F22" s="38" t="str">
        <f t="shared" si="2"/>
        <v>環境教育
導護:怡媚</v>
      </c>
      <c r="G22" s="22">
        <f t="shared" si="12"/>
        <v>43107</v>
      </c>
      <c r="H22" s="19" t="s">
        <v>183</v>
      </c>
      <c r="I22" s="19" t="s">
        <v>184</v>
      </c>
      <c r="J22" s="19" t="s">
        <v>185</v>
      </c>
      <c r="K22" s="19" t="s">
        <v>131</v>
      </c>
      <c r="L22" s="19" t="s">
        <v>186</v>
      </c>
      <c r="M22" s="22">
        <f t="shared" si="3"/>
        <v>43113</v>
      </c>
      <c r="N22" s="6">
        <f t="shared" si="4"/>
        <v>43107</v>
      </c>
      <c r="O22" s="6">
        <f t="shared" si="1"/>
        <v>43113</v>
      </c>
      <c r="P22" s="7">
        <f t="shared" si="8"/>
        <v>20</v>
      </c>
      <c r="Q22" s="8">
        <f t="shared" si="13"/>
        <v>43107</v>
      </c>
      <c r="R22" s="8">
        <f t="shared" si="14"/>
        <v>43113</v>
      </c>
      <c r="S22" s="7">
        <f t="shared" si="9"/>
        <v>20</v>
      </c>
      <c r="T22" s="5">
        <f t="shared" si="10"/>
        <v>43107</v>
      </c>
      <c r="U22" s="5">
        <f t="shared" si="11"/>
        <v>43113</v>
      </c>
      <c r="X22" s="11" t="s">
        <v>114</v>
      </c>
      <c r="Y22" s="15" t="str">
        <f t="shared" si="5"/>
        <v>二十A1月7-1月13</v>
      </c>
      <c r="Z22" s="15" t="str">
        <f t="shared" si="6"/>
        <v>1月7-1月13</v>
      </c>
      <c r="AA22" s="12" t="s">
        <v>51</v>
      </c>
      <c r="AB22" s="12" t="s">
        <v>52</v>
      </c>
    </row>
    <row r="23" spans="1:28" s="4" customFormat="1" ht="60.75" customHeight="1" thickBot="1">
      <c r="A23" s="4" t="s">
        <v>356</v>
      </c>
      <c r="B23" s="33" t="s">
        <v>342</v>
      </c>
      <c r="C23" s="26">
        <v>5</v>
      </c>
      <c r="D23" s="10">
        <f t="shared" si="7"/>
        <v>21</v>
      </c>
      <c r="E23" s="37" t="str">
        <f t="shared" si="0"/>
        <v>希望</v>
      </c>
      <c r="F23" s="38" t="str">
        <f t="shared" si="2"/>
        <v>國防教育
導護:雅楨</v>
      </c>
      <c r="G23" s="22">
        <f t="shared" si="12"/>
        <v>43114</v>
      </c>
      <c r="H23" s="40" t="s">
        <v>187</v>
      </c>
      <c r="I23" s="20" t="s">
        <v>124</v>
      </c>
      <c r="J23" s="20" t="s">
        <v>125</v>
      </c>
      <c r="K23" s="20" t="s">
        <v>130</v>
      </c>
      <c r="L23" s="20" t="s">
        <v>375</v>
      </c>
      <c r="M23" s="23" t="s">
        <v>311</v>
      </c>
      <c r="N23" s="6">
        <f t="shared" si="4"/>
        <v>43114</v>
      </c>
      <c r="O23" s="6" t="str">
        <f t="shared" si="1"/>
        <v>1/20
第2學期教學準備</v>
      </c>
      <c r="P23" s="7">
        <f t="shared" si="8"/>
        <v>21</v>
      </c>
      <c r="Q23" s="8">
        <f t="shared" si="13"/>
        <v>43114</v>
      </c>
      <c r="R23" s="8">
        <f t="shared" si="14"/>
        <v>43120</v>
      </c>
      <c r="S23" s="7">
        <f t="shared" si="9"/>
        <v>21</v>
      </c>
      <c r="T23" s="5">
        <f t="shared" si="10"/>
        <v>43114</v>
      </c>
      <c r="U23" s="5">
        <f t="shared" si="11"/>
        <v>43120</v>
      </c>
      <c r="X23" s="11" t="s">
        <v>115</v>
      </c>
      <c r="Y23" s="15" t="str">
        <f t="shared" si="5"/>
        <v>二十一A1月14-1月20</v>
      </c>
      <c r="Z23" s="15" t="str">
        <f t="shared" si="6"/>
        <v>1月14-1月20</v>
      </c>
      <c r="AA23" s="12" t="s">
        <v>53</v>
      </c>
      <c r="AB23" s="12" t="s">
        <v>54</v>
      </c>
    </row>
    <row r="24" spans="1:28" ht="21.75" thickBot="1">
      <c r="A24" s="4"/>
      <c r="B24" s="4"/>
      <c r="D24" s="58" t="s">
        <v>10</v>
      </c>
      <c r="E24" s="58"/>
      <c r="F24" s="58"/>
      <c r="G24" s="58"/>
      <c r="H24" s="58"/>
      <c r="I24" s="58"/>
      <c r="J24" s="58"/>
      <c r="K24" s="58"/>
      <c r="L24" s="58"/>
      <c r="M24" s="58"/>
      <c r="X24" s="13"/>
      <c r="Y24" s="15" t="str">
        <f t="shared" si="5"/>
        <v>A-</v>
      </c>
      <c r="Z24" s="15" t="str">
        <f t="shared" si="6"/>
        <v>-</v>
      </c>
      <c r="AA24" s="13"/>
      <c r="AB24" s="13"/>
    </row>
    <row r="25" spans="1:28" ht="33.75" thickBot="1">
      <c r="A25" s="4"/>
      <c r="B25" s="29" t="s">
        <v>332</v>
      </c>
      <c r="C25" s="1"/>
      <c r="D25" s="30" t="s">
        <v>1</v>
      </c>
      <c r="E25" s="30" t="s">
        <v>333</v>
      </c>
      <c r="F25" s="29" t="s">
        <v>364</v>
      </c>
      <c r="G25" s="2" t="s">
        <v>2</v>
      </c>
      <c r="H25" s="2" t="s">
        <v>3</v>
      </c>
      <c r="I25" s="2" t="s">
        <v>4</v>
      </c>
      <c r="J25" s="2" t="s">
        <v>5</v>
      </c>
      <c r="K25" s="2" t="s">
        <v>6</v>
      </c>
      <c r="L25" s="2" t="s">
        <v>7</v>
      </c>
      <c r="M25" s="2" t="s">
        <v>8</v>
      </c>
      <c r="P25" s="2" t="s">
        <v>1</v>
      </c>
      <c r="Q25" s="2" t="s">
        <v>2</v>
      </c>
      <c r="R25" s="2" t="s">
        <v>8</v>
      </c>
      <c r="S25" s="2" t="s">
        <v>1</v>
      </c>
      <c r="X25" s="14" t="s">
        <v>55</v>
      </c>
      <c r="Y25" s="15" t="str">
        <f t="shared" si="5"/>
        <v>週次A-</v>
      </c>
      <c r="Z25" s="15" t="str">
        <f t="shared" si="6"/>
        <v>-</v>
      </c>
      <c r="AA25" s="13"/>
      <c r="AB25" s="13"/>
    </row>
    <row r="26" spans="1:28" ht="46.5" customHeight="1" thickBot="1">
      <c r="A26" t="s">
        <v>357</v>
      </c>
      <c r="B26" s="27" t="s">
        <v>786</v>
      </c>
      <c r="C26" s="4">
        <v>1</v>
      </c>
      <c r="D26" s="7">
        <v>1</v>
      </c>
      <c r="E26" s="28" t="str">
        <f aca="true" t="shared" si="15" ref="E26:E45">VLOOKUP(C26,$AD$2:$AE$17,2,FALSE)</f>
        <v>自律</v>
      </c>
      <c r="F26" s="32" t="str">
        <f aca="true" t="shared" si="16" ref="F26:F45">A26&amp;CHAR(10)&amp;"導護:"&amp;B26</f>
        <v>開學日.友善校園週
導護:順益</v>
      </c>
      <c r="G26" s="22">
        <v>42756</v>
      </c>
      <c r="H26" s="19" t="s">
        <v>188</v>
      </c>
      <c r="I26" s="19" t="s">
        <v>313</v>
      </c>
      <c r="J26" s="19" t="s">
        <v>189</v>
      </c>
      <c r="K26" s="19" t="s">
        <v>319</v>
      </c>
      <c r="L26" s="19" t="s">
        <v>123</v>
      </c>
      <c r="M26" s="22">
        <v>42762</v>
      </c>
      <c r="P26" s="10">
        <v>1</v>
      </c>
      <c r="Q26" s="8" t="e">
        <f>全學年行事曆!#REF!+1</f>
        <v>#REF!</v>
      </c>
      <c r="R26" s="8" t="e">
        <f>全學年行事曆!#REF!+7</f>
        <v>#REF!</v>
      </c>
      <c r="S26" s="10">
        <v>1</v>
      </c>
      <c r="T26" s="5">
        <v>43101</v>
      </c>
      <c r="U26" s="5">
        <f>U25+7</f>
        <v>7</v>
      </c>
      <c r="X26" s="11" t="s">
        <v>95</v>
      </c>
      <c r="Y26" s="15" t="str">
        <f t="shared" si="5"/>
        <v>一A1月1-1月7</v>
      </c>
      <c r="Z26" s="15" t="str">
        <f t="shared" si="6"/>
        <v>1月1-1月7</v>
      </c>
      <c r="AA26" s="12" t="s">
        <v>56</v>
      </c>
      <c r="AB26" s="12" t="s">
        <v>51</v>
      </c>
    </row>
    <row r="27" spans="1:28" ht="36.75" customHeight="1" thickBot="1">
      <c r="A27" t="s">
        <v>345</v>
      </c>
      <c r="B27" s="33" t="s">
        <v>787</v>
      </c>
      <c r="C27" s="4">
        <f>C26</f>
        <v>1</v>
      </c>
      <c r="D27" s="7">
        <f>D26+1</f>
        <v>2</v>
      </c>
      <c r="E27" s="28" t="str">
        <f t="shared" si="15"/>
        <v>自律</v>
      </c>
      <c r="F27" s="32" t="str">
        <f t="shared" si="16"/>
        <v>閱讀指導
導護:正雄</v>
      </c>
      <c r="G27" s="22">
        <v>43149</v>
      </c>
      <c r="H27" s="21" t="s">
        <v>370</v>
      </c>
      <c r="I27" s="21" t="s">
        <v>371</v>
      </c>
      <c r="J27" s="19" t="s">
        <v>274</v>
      </c>
      <c r="K27" s="19" t="s">
        <v>305</v>
      </c>
      <c r="L27" s="19" t="s">
        <v>190</v>
      </c>
      <c r="M27" s="22">
        <f>G27+6</f>
        <v>43155</v>
      </c>
      <c r="P27" s="10">
        <f aca="true" t="shared" si="17" ref="P27:P45">P26+1</f>
        <v>2</v>
      </c>
      <c r="Q27" s="8">
        <v>43149</v>
      </c>
      <c r="R27" s="8">
        <f>Q27+6</f>
        <v>43155</v>
      </c>
      <c r="S27" s="10">
        <f aca="true" t="shared" si="18" ref="S27:S45">S26+1</f>
        <v>2</v>
      </c>
      <c r="T27" s="5">
        <v>43149</v>
      </c>
      <c r="U27" s="5">
        <f>T27+6</f>
        <v>43155</v>
      </c>
      <c r="X27" s="11" t="s">
        <v>96</v>
      </c>
      <c r="Y27" s="15" t="str">
        <f t="shared" si="5"/>
        <v>二A2月18-2月24</v>
      </c>
      <c r="Z27" s="15" t="str">
        <f t="shared" si="6"/>
        <v>2月18-2月24</v>
      </c>
      <c r="AA27" s="12" t="s">
        <v>57</v>
      </c>
      <c r="AB27" s="12" t="s">
        <v>58</v>
      </c>
    </row>
    <row r="28" spans="1:28" ht="36.75" customHeight="1" thickBot="1">
      <c r="A28" t="s">
        <v>358</v>
      </c>
      <c r="B28" s="33" t="s">
        <v>335</v>
      </c>
      <c r="C28" s="4">
        <f>C27</f>
        <v>1</v>
      </c>
      <c r="D28" s="7">
        <f aca="true" t="shared" si="19" ref="D28:D45">D27+1</f>
        <v>3</v>
      </c>
      <c r="E28" s="28" t="str">
        <f t="shared" si="15"/>
        <v>自律</v>
      </c>
      <c r="F28" s="32" t="str">
        <f t="shared" si="16"/>
        <v>口腔保健
導護:俊雄</v>
      </c>
      <c r="G28" s="22">
        <f aca="true" t="shared" si="20" ref="G28:G45">G27+7</f>
        <v>43156</v>
      </c>
      <c r="H28" s="19" t="s">
        <v>191</v>
      </c>
      <c r="I28" s="19" t="s">
        <v>192</v>
      </c>
      <c r="J28" s="21" t="s">
        <v>126</v>
      </c>
      <c r="K28" s="19" t="s">
        <v>193</v>
      </c>
      <c r="L28" s="19" t="s">
        <v>194</v>
      </c>
      <c r="M28" s="22">
        <f aca="true" t="shared" si="21" ref="M28:M45">M27+7</f>
        <v>43162</v>
      </c>
      <c r="P28" s="10">
        <f t="shared" si="17"/>
        <v>3</v>
      </c>
      <c r="Q28" s="8">
        <f aca="true" t="shared" si="22" ref="Q28:Q45">Q27+7</f>
        <v>43156</v>
      </c>
      <c r="R28" s="8">
        <f aca="true" t="shared" si="23" ref="R28:R45">R27+7</f>
        <v>43162</v>
      </c>
      <c r="S28" s="10">
        <f t="shared" si="18"/>
        <v>3</v>
      </c>
      <c r="T28" s="5">
        <f>T27+7</f>
        <v>43156</v>
      </c>
      <c r="U28" s="5">
        <f>U27+7</f>
        <v>43162</v>
      </c>
      <c r="X28" s="11" t="s">
        <v>97</v>
      </c>
      <c r="Y28" s="15" t="str">
        <f t="shared" si="5"/>
        <v>三A2月25-3月3</v>
      </c>
      <c r="Z28" s="15" t="str">
        <f t="shared" si="6"/>
        <v>2月25-3月3</v>
      </c>
      <c r="AA28" s="12" t="s">
        <v>59</v>
      </c>
      <c r="AB28" s="12" t="s">
        <v>60</v>
      </c>
    </row>
    <row r="29" spans="1:28" ht="36.75" customHeight="1" thickBot="1">
      <c r="A29" t="s">
        <v>347</v>
      </c>
      <c r="B29" s="33" t="s">
        <v>336</v>
      </c>
      <c r="C29" s="4">
        <f>C28</f>
        <v>1</v>
      </c>
      <c r="D29" s="7">
        <f t="shared" si="19"/>
        <v>4</v>
      </c>
      <c r="E29" s="28" t="str">
        <f t="shared" si="15"/>
        <v>自律</v>
      </c>
      <c r="F29" s="32" t="str">
        <f t="shared" si="16"/>
        <v>性平教育
導護:小君</v>
      </c>
      <c r="G29" s="22">
        <f t="shared" si="20"/>
        <v>43163</v>
      </c>
      <c r="H29" s="19" t="s">
        <v>195</v>
      </c>
      <c r="I29" s="19" t="s">
        <v>196</v>
      </c>
      <c r="J29" s="19" t="s">
        <v>197</v>
      </c>
      <c r="K29" s="19" t="s">
        <v>306</v>
      </c>
      <c r="L29" s="19" t="s">
        <v>199</v>
      </c>
      <c r="M29" s="22">
        <f t="shared" si="21"/>
        <v>43169</v>
      </c>
      <c r="P29" s="10">
        <f t="shared" si="17"/>
        <v>4</v>
      </c>
      <c r="Q29" s="8">
        <f t="shared" si="22"/>
        <v>43163</v>
      </c>
      <c r="R29" s="8">
        <f t="shared" si="23"/>
        <v>43169</v>
      </c>
      <c r="S29" s="10">
        <f t="shared" si="18"/>
        <v>4</v>
      </c>
      <c r="T29" s="5">
        <f aca="true" t="shared" si="24" ref="T29:T45">T28+7</f>
        <v>43163</v>
      </c>
      <c r="U29" s="5">
        <f aca="true" t="shared" si="25" ref="U29:U45">U28+7</f>
        <v>43169</v>
      </c>
      <c r="X29" s="11" t="s">
        <v>98</v>
      </c>
      <c r="Y29" s="15" t="str">
        <f t="shared" si="5"/>
        <v>四A3月4-3月10</v>
      </c>
      <c r="Z29" s="15" t="str">
        <f t="shared" si="6"/>
        <v>3月4-3月10</v>
      </c>
      <c r="AA29" s="12" t="s">
        <v>61</v>
      </c>
      <c r="AB29" s="12" t="s">
        <v>62</v>
      </c>
    </row>
    <row r="30" spans="1:28" ht="45.75" customHeight="1" thickBot="1">
      <c r="A30" t="s">
        <v>345</v>
      </c>
      <c r="B30" s="57" t="s">
        <v>788</v>
      </c>
      <c r="C30" s="4">
        <v>2</v>
      </c>
      <c r="D30" s="7">
        <f t="shared" si="19"/>
        <v>5</v>
      </c>
      <c r="E30" s="28" t="str">
        <f t="shared" si="15"/>
        <v>進取</v>
      </c>
      <c r="F30" s="32" t="str">
        <f t="shared" si="16"/>
        <v>閱讀指導
導護:漢良4
正雄1</v>
      </c>
      <c r="G30" s="22">
        <f t="shared" si="20"/>
        <v>43170</v>
      </c>
      <c r="H30" s="19" t="s">
        <v>200</v>
      </c>
      <c r="I30" s="19" t="s">
        <v>201</v>
      </c>
      <c r="J30" s="19" t="s">
        <v>202</v>
      </c>
      <c r="K30" s="19" t="s">
        <v>203</v>
      </c>
      <c r="L30" s="19" t="s">
        <v>204</v>
      </c>
      <c r="M30" s="22">
        <f t="shared" si="21"/>
        <v>43176</v>
      </c>
      <c r="P30" s="10">
        <f t="shared" si="17"/>
        <v>5</v>
      </c>
      <c r="Q30" s="8">
        <f t="shared" si="22"/>
        <v>43170</v>
      </c>
      <c r="R30" s="8">
        <f t="shared" si="23"/>
        <v>43176</v>
      </c>
      <c r="S30" s="10">
        <f t="shared" si="18"/>
        <v>5</v>
      </c>
      <c r="T30" s="5">
        <f t="shared" si="24"/>
        <v>43170</v>
      </c>
      <c r="U30" s="5">
        <f t="shared" si="25"/>
        <v>43176</v>
      </c>
      <c r="X30" s="11" t="s">
        <v>99</v>
      </c>
      <c r="Y30" s="15" t="str">
        <f t="shared" si="5"/>
        <v>五A3月11-3月17</v>
      </c>
      <c r="Z30" s="15" t="str">
        <f t="shared" si="6"/>
        <v>3月11-3月17</v>
      </c>
      <c r="AA30" s="12" t="s">
        <v>63</v>
      </c>
      <c r="AB30" s="12" t="s">
        <v>64</v>
      </c>
    </row>
    <row r="31" spans="1:28" ht="36.75" customHeight="1" thickBot="1">
      <c r="A31" t="s">
        <v>348</v>
      </c>
      <c r="B31" s="33" t="s">
        <v>338</v>
      </c>
      <c r="C31" s="4">
        <v>2</v>
      </c>
      <c r="D31" s="7">
        <f t="shared" si="19"/>
        <v>6</v>
      </c>
      <c r="E31" s="28" t="str">
        <f t="shared" si="15"/>
        <v>進取</v>
      </c>
      <c r="F31" s="32" t="str">
        <f t="shared" si="16"/>
        <v>性侵防治
導護:義薰</v>
      </c>
      <c r="G31" s="22">
        <f t="shared" si="20"/>
        <v>43177</v>
      </c>
      <c r="H31" s="19" t="s">
        <v>205</v>
      </c>
      <c r="I31" s="19" t="s">
        <v>206</v>
      </c>
      <c r="J31" s="19" t="s">
        <v>207</v>
      </c>
      <c r="K31" s="19" t="s">
        <v>208</v>
      </c>
      <c r="L31" s="19" t="s">
        <v>209</v>
      </c>
      <c r="M31" s="22">
        <f t="shared" si="21"/>
        <v>43183</v>
      </c>
      <c r="P31" s="10">
        <f t="shared" si="17"/>
        <v>6</v>
      </c>
      <c r="Q31" s="8">
        <f t="shared" si="22"/>
        <v>43177</v>
      </c>
      <c r="R31" s="8">
        <f t="shared" si="23"/>
        <v>43183</v>
      </c>
      <c r="S31" s="10">
        <f t="shared" si="18"/>
        <v>6</v>
      </c>
      <c r="T31" s="5">
        <f t="shared" si="24"/>
        <v>43177</v>
      </c>
      <c r="U31" s="5">
        <f t="shared" si="25"/>
        <v>43183</v>
      </c>
      <c r="X31" s="11" t="s">
        <v>100</v>
      </c>
      <c r="Y31" s="15" t="str">
        <f t="shared" si="5"/>
        <v>六A3月18-3月24</v>
      </c>
      <c r="Z31" s="15" t="str">
        <f t="shared" si="6"/>
        <v>3月18-3月24</v>
      </c>
      <c r="AA31" s="12" t="s">
        <v>65</v>
      </c>
      <c r="AB31" s="12" t="s">
        <v>66</v>
      </c>
    </row>
    <row r="32" spans="1:28" ht="43.5" customHeight="1" thickBot="1">
      <c r="A32" t="s">
        <v>359</v>
      </c>
      <c r="B32" s="33" t="s">
        <v>339</v>
      </c>
      <c r="C32" s="4">
        <v>2</v>
      </c>
      <c r="D32" s="7">
        <f t="shared" si="19"/>
        <v>7</v>
      </c>
      <c r="E32" s="28" t="str">
        <f t="shared" si="15"/>
        <v>進取</v>
      </c>
      <c r="F32" s="32" t="str">
        <f>A32&amp;CHAR(10)&amp;"導護:"&amp;B32&amp;B33</f>
        <v>視力保健
導護:麗雪志翔</v>
      </c>
      <c r="G32" s="22">
        <f t="shared" si="20"/>
        <v>43184</v>
      </c>
      <c r="H32" s="19" t="s">
        <v>210</v>
      </c>
      <c r="I32" s="19" t="s">
        <v>211</v>
      </c>
      <c r="J32" s="19" t="s">
        <v>212</v>
      </c>
      <c r="K32" s="19" t="s">
        <v>213</v>
      </c>
      <c r="L32" s="19" t="s">
        <v>214</v>
      </c>
      <c r="M32" s="23" t="s">
        <v>756</v>
      </c>
      <c r="P32" s="10">
        <f t="shared" si="17"/>
        <v>7</v>
      </c>
      <c r="Q32" s="8">
        <f t="shared" si="22"/>
        <v>43184</v>
      </c>
      <c r="R32" s="9" t="s">
        <v>11</v>
      </c>
      <c r="S32" s="10">
        <f t="shared" si="18"/>
        <v>7</v>
      </c>
      <c r="T32" s="5">
        <f t="shared" si="24"/>
        <v>43184</v>
      </c>
      <c r="U32" s="5">
        <f t="shared" si="25"/>
        <v>43190</v>
      </c>
      <c r="X32" s="11" t="s">
        <v>101</v>
      </c>
      <c r="Y32" s="15" t="str">
        <f t="shared" si="5"/>
        <v>七A3月25-3月31</v>
      </c>
      <c r="Z32" s="15" t="str">
        <f t="shared" si="6"/>
        <v>3月25-3月31</v>
      </c>
      <c r="AA32" s="12" t="s">
        <v>67</v>
      </c>
      <c r="AB32" s="12" t="s">
        <v>68</v>
      </c>
    </row>
    <row r="33" spans="1:28" ht="36.75" customHeight="1" thickBot="1">
      <c r="A33" t="s">
        <v>350</v>
      </c>
      <c r="B33" s="33" t="s">
        <v>340</v>
      </c>
      <c r="C33" s="26">
        <v>2</v>
      </c>
      <c r="D33" s="7">
        <f t="shared" si="19"/>
        <v>8</v>
      </c>
      <c r="E33" s="28" t="str">
        <f t="shared" si="15"/>
        <v>進取</v>
      </c>
      <c r="F33" s="32" t="str">
        <f t="shared" si="16"/>
        <v>家庭教育
導護:志翔</v>
      </c>
      <c r="G33" s="22">
        <f t="shared" si="20"/>
        <v>43191</v>
      </c>
      <c r="H33" s="19" t="s">
        <v>215</v>
      </c>
      <c r="I33" s="19" t="s">
        <v>216</v>
      </c>
      <c r="J33" s="19" t="s">
        <v>323</v>
      </c>
      <c r="K33" s="21" t="s">
        <v>217</v>
      </c>
      <c r="L33" s="21" t="s">
        <v>218</v>
      </c>
      <c r="M33" s="22">
        <v>43197</v>
      </c>
      <c r="P33" s="10">
        <f t="shared" si="17"/>
        <v>8</v>
      </c>
      <c r="Q33" s="8">
        <f t="shared" si="22"/>
        <v>43191</v>
      </c>
      <c r="R33" s="8">
        <v>43197</v>
      </c>
      <c r="S33" s="10">
        <f t="shared" si="18"/>
        <v>8</v>
      </c>
      <c r="T33" s="5">
        <f t="shared" si="24"/>
        <v>43191</v>
      </c>
      <c r="U33" s="5">
        <f t="shared" si="25"/>
        <v>43197</v>
      </c>
      <c r="X33" s="11" t="s">
        <v>102</v>
      </c>
      <c r="Y33" s="15" t="str">
        <f t="shared" si="5"/>
        <v>八A4月1-4月7</v>
      </c>
      <c r="Z33" s="15" t="str">
        <f t="shared" si="6"/>
        <v>4月1-4月7</v>
      </c>
      <c r="AA33" s="12" t="s">
        <v>69</v>
      </c>
      <c r="AB33" s="12" t="s">
        <v>70</v>
      </c>
    </row>
    <row r="34" spans="1:28" ht="45.75" customHeight="1" thickBot="1">
      <c r="A34" t="s">
        <v>351</v>
      </c>
      <c r="B34" s="33" t="s">
        <v>341</v>
      </c>
      <c r="C34" s="26">
        <v>3</v>
      </c>
      <c r="D34" s="7">
        <f t="shared" si="19"/>
        <v>9</v>
      </c>
      <c r="E34" s="28" t="str">
        <f t="shared" si="15"/>
        <v>創意</v>
      </c>
      <c r="F34" s="32" t="str">
        <f t="shared" si="16"/>
        <v>性侵防治1家庭教育1
導護:怡媚</v>
      </c>
      <c r="G34" s="22">
        <f t="shared" si="20"/>
        <v>43198</v>
      </c>
      <c r="H34" s="21" t="s">
        <v>219</v>
      </c>
      <c r="I34" s="19" t="s">
        <v>220</v>
      </c>
      <c r="J34" s="19" t="s">
        <v>792</v>
      </c>
      <c r="K34" s="19" t="s">
        <v>320</v>
      </c>
      <c r="L34" s="19" t="s">
        <v>223</v>
      </c>
      <c r="M34" s="22">
        <f t="shared" si="21"/>
        <v>43204</v>
      </c>
      <c r="P34" s="10">
        <f t="shared" si="17"/>
        <v>9</v>
      </c>
      <c r="Q34" s="8">
        <f t="shared" si="22"/>
        <v>43198</v>
      </c>
      <c r="R34" s="8">
        <f t="shared" si="23"/>
        <v>43204</v>
      </c>
      <c r="S34" s="10">
        <f t="shared" si="18"/>
        <v>9</v>
      </c>
      <c r="T34" s="5">
        <f t="shared" si="24"/>
        <v>43198</v>
      </c>
      <c r="U34" s="5">
        <f t="shared" si="25"/>
        <v>43204</v>
      </c>
      <c r="X34" s="11" t="s">
        <v>103</v>
      </c>
      <c r="Y34" s="15" t="str">
        <f t="shared" si="5"/>
        <v>九A4月8-4月14</v>
      </c>
      <c r="Z34" s="15" t="str">
        <f t="shared" si="6"/>
        <v>4月8-4月14</v>
      </c>
      <c r="AA34" s="12" t="s">
        <v>71</v>
      </c>
      <c r="AB34" s="12" t="s">
        <v>72</v>
      </c>
    </row>
    <row r="35" spans="1:28" ht="36.75" customHeight="1" thickBot="1">
      <c r="A35" t="s">
        <v>347</v>
      </c>
      <c r="B35" s="33" t="s">
        <v>342</v>
      </c>
      <c r="C35" s="26">
        <v>3</v>
      </c>
      <c r="D35" s="7">
        <f t="shared" si="19"/>
        <v>10</v>
      </c>
      <c r="E35" s="28" t="str">
        <f t="shared" si="15"/>
        <v>創意</v>
      </c>
      <c r="F35" s="32" t="str">
        <f t="shared" si="16"/>
        <v>性平教育
導護:雅楨</v>
      </c>
      <c r="G35" s="22">
        <f t="shared" si="20"/>
        <v>43205</v>
      </c>
      <c r="H35" s="19" t="s">
        <v>224</v>
      </c>
      <c r="I35" s="19" t="s">
        <v>225</v>
      </c>
      <c r="J35" s="19" t="s">
        <v>226</v>
      </c>
      <c r="K35" s="19" t="s">
        <v>227</v>
      </c>
      <c r="L35" s="19" t="s">
        <v>228</v>
      </c>
      <c r="M35" s="22">
        <f t="shared" si="21"/>
        <v>43211</v>
      </c>
      <c r="P35" s="10">
        <f t="shared" si="17"/>
        <v>10</v>
      </c>
      <c r="Q35" s="8">
        <f t="shared" si="22"/>
        <v>43205</v>
      </c>
      <c r="R35" s="8">
        <f t="shared" si="23"/>
        <v>43211</v>
      </c>
      <c r="S35" s="10">
        <f t="shared" si="18"/>
        <v>10</v>
      </c>
      <c r="T35" s="5">
        <f t="shared" si="24"/>
        <v>43205</v>
      </c>
      <c r="U35" s="5">
        <f t="shared" si="25"/>
        <v>43211</v>
      </c>
      <c r="X35" s="11" t="s">
        <v>104</v>
      </c>
      <c r="Y35" s="15" t="str">
        <f t="shared" si="5"/>
        <v>十A4月15-4月21</v>
      </c>
      <c r="Z35" s="15" t="str">
        <f t="shared" si="6"/>
        <v>4月15-4月21</v>
      </c>
      <c r="AA35" s="12" t="s">
        <v>73</v>
      </c>
      <c r="AB35" s="12" t="s">
        <v>74</v>
      </c>
    </row>
    <row r="36" spans="1:28" ht="36.75" customHeight="1" thickBot="1">
      <c r="A36" t="s">
        <v>353</v>
      </c>
      <c r="B36" s="33" t="s">
        <v>786</v>
      </c>
      <c r="C36" s="26">
        <v>3</v>
      </c>
      <c r="D36" s="7">
        <f t="shared" si="19"/>
        <v>11</v>
      </c>
      <c r="E36" s="28" t="str">
        <f t="shared" si="15"/>
        <v>創意</v>
      </c>
      <c r="F36" s="32" t="str">
        <f t="shared" si="16"/>
        <v>交通安全
導護:順益</v>
      </c>
      <c r="G36" s="22">
        <f t="shared" si="20"/>
        <v>43212</v>
      </c>
      <c r="H36" s="19" t="s">
        <v>325</v>
      </c>
      <c r="I36" s="19" t="s">
        <v>230</v>
      </c>
      <c r="J36" s="19" t="s">
        <v>793</v>
      </c>
      <c r="K36" s="19" t="s">
        <v>232</v>
      </c>
      <c r="L36" s="19" t="s">
        <v>233</v>
      </c>
      <c r="M36" s="22">
        <f t="shared" si="21"/>
        <v>43218</v>
      </c>
      <c r="P36" s="10">
        <f t="shared" si="17"/>
        <v>11</v>
      </c>
      <c r="Q36" s="8">
        <f t="shared" si="22"/>
        <v>43212</v>
      </c>
      <c r="R36" s="8">
        <f t="shared" si="23"/>
        <v>43218</v>
      </c>
      <c r="S36" s="10">
        <f t="shared" si="18"/>
        <v>11</v>
      </c>
      <c r="T36" s="5">
        <f t="shared" si="24"/>
        <v>43212</v>
      </c>
      <c r="U36" s="5">
        <f t="shared" si="25"/>
        <v>43218</v>
      </c>
      <c r="X36" s="11" t="s">
        <v>105</v>
      </c>
      <c r="Y36" s="15" t="str">
        <f t="shared" si="5"/>
        <v>十一A4月22-4月28</v>
      </c>
      <c r="Z36" s="15" t="str">
        <f t="shared" si="6"/>
        <v>4月22-4月28</v>
      </c>
      <c r="AA36" s="12" t="s">
        <v>75</v>
      </c>
      <c r="AB36" s="12" t="s">
        <v>76</v>
      </c>
    </row>
    <row r="37" spans="1:28" ht="36.75" customHeight="1" thickBot="1">
      <c r="A37" t="s">
        <v>368</v>
      </c>
      <c r="B37" s="33" t="s">
        <v>787</v>
      </c>
      <c r="C37" s="26">
        <v>3</v>
      </c>
      <c r="D37" s="7">
        <f t="shared" si="19"/>
        <v>12</v>
      </c>
      <c r="E37" s="28" t="str">
        <f t="shared" si="15"/>
        <v>創意</v>
      </c>
      <c r="F37" s="32" t="str">
        <f t="shared" si="16"/>
        <v>友善校園
導護:正雄</v>
      </c>
      <c r="G37" s="22">
        <f t="shared" si="20"/>
        <v>43219</v>
      </c>
      <c r="H37" s="19" t="s">
        <v>234</v>
      </c>
      <c r="I37" s="19" t="s">
        <v>235</v>
      </c>
      <c r="J37" s="19" t="s">
        <v>236</v>
      </c>
      <c r="K37" s="19" t="s">
        <v>307</v>
      </c>
      <c r="L37" s="19" t="s">
        <v>795</v>
      </c>
      <c r="M37" s="22">
        <f t="shared" si="21"/>
        <v>43225</v>
      </c>
      <c r="P37" s="10">
        <f t="shared" si="17"/>
        <v>12</v>
      </c>
      <c r="Q37" s="8">
        <f t="shared" si="22"/>
        <v>43219</v>
      </c>
      <c r="R37" s="8">
        <f t="shared" si="23"/>
        <v>43225</v>
      </c>
      <c r="S37" s="10">
        <f t="shared" si="18"/>
        <v>12</v>
      </c>
      <c r="T37" s="5">
        <f t="shared" si="24"/>
        <v>43219</v>
      </c>
      <c r="U37" s="5">
        <f t="shared" si="25"/>
        <v>43225</v>
      </c>
      <c r="X37" s="11" t="s">
        <v>106</v>
      </c>
      <c r="Y37" s="15" t="str">
        <f t="shared" si="5"/>
        <v>十二A4月29-5月5</v>
      </c>
      <c r="Z37" s="15" t="str">
        <f t="shared" si="6"/>
        <v>4月29-5月5</v>
      </c>
      <c r="AA37" s="12" t="s">
        <v>77</v>
      </c>
      <c r="AB37" s="12" t="s">
        <v>78</v>
      </c>
    </row>
    <row r="38" spans="1:28" ht="36.75" customHeight="1" thickBot="1">
      <c r="A38" t="s">
        <v>354</v>
      </c>
      <c r="B38" s="33" t="s">
        <v>343</v>
      </c>
      <c r="C38" s="26">
        <v>4</v>
      </c>
      <c r="D38" s="7">
        <f t="shared" si="19"/>
        <v>13</v>
      </c>
      <c r="E38" s="28" t="str">
        <f t="shared" si="15"/>
        <v>感恩</v>
      </c>
      <c r="F38" s="32" t="str">
        <f t="shared" si="16"/>
        <v>在地課程
導護:俊雄</v>
      </c>
      <c r="G38" s="22">
        <f t="shared" si="20"/>
        <v>43226</v>
      </c>
      <c r="H38" s="19" t="s">
        <v>239</v>
      </c>
      <c r="I38" s="19" t="s">
        <v>791</v>
      </c>
      <c r="J38" s="19" t="s">
        <v>241</v>
      </c>
      <c r="K38" s="19" t="s">
        <v>242</v>
      </c>
      <c r="L38" s="19" t="s">
        <v>796</v>
      </c>
      <c r="M38" s="22">
        <f t="shared" si="21"/>
        <v>43232</v>
      </c>
      <c r="P38" s="10">
        <f t="shared" si="17"/>
        <v>13</v>
      </c>
      <c r="Q38" s="8">
        <f t="shared" si="22"/>
        <v>43226</v>
      </c>
      <c r="R38" s="8">
        <f t="shared" si="23"/>
        <v>43232</v>
      </c>
      <c r="S38" s="10">
        <f t="shared" si="18"/>
        <v>13</v>
      </c>
      <c r="T38" s="5">
        <f t="shared" si="24"/>
        <v>43226</v>
      </c>
      <c r="U38" s="5">
        <f t="shared" si="25"/>
        <v>43232</v>
      </c>
      <c r="X38" s="11" t="s">
        <v>107</v>
      </c>
      <c r="Y38" s="15" t="str">
        <f t="shared" si="5"/>
        <v>十三A5月6-5月12</v>
      </c>
      <c r="Z38" s="15" t="str">
        <f t="shared" si="6"/>
        <v>5月6-5月12</v>
      </c>
      <c r="AA38" s="12" t="s">
        <v>79</v>
      </c>
      <c r="AB38" s="12" t="s">
        <v>80</v>
      </c>
    </row>
    <row r="39" spans="1:28" ht="36.75" customHeight="1" thickBot="1">
      <c r="A39" t="s">
        <v>373</v>
      </c>
      <c r="B39" s="33" t="s">
        <v>344</v>
      </c>
      <c r="C39" s="26">
        <v>4</v>
      </c>
      <c r="D39" s="7">
        <f t="shared" si="19"/>
        <v>14</v>
      </c>
      <c r="E39" s="28" t="str">
        <f t="shared" si="15"/>
        <v>感恩</v>
      </c>
      <c r="F39" s="32" t="str">
        <f t="shared" si="16"/>
        <v>學校日
導護:小君</v>
      </c>
      <c r="G39" s="22">
        <f t="shared" si="20"/>
        <v>43233</v>
      </c>
      <c r="H39" s="19" t="s">
        <v>243</v>
      </c>
      <c r="I39" s="19" t="s">
        <v>794</v>
      </c>
      <c r="J39" s="19" t="s">
        <v>245</v>
      </c>
      <c r="K39" s="19" t="s">
        <v>246</v>
      </c>
      <c r="L39" s="19" t="s">
        <v>247</v>
      </c>
      <c r="M39" s="22">
        <f t="shared" si="21"/>
        <v>43239</v>
      </c>
      <c r="P39" s="10">
        <f t="shared" si="17"/>
        <v>14</v>
      </c>
      <c r="Q39" s="8">
        <f t="shared" si="22"/>
        <v>43233</v>
      </c>
      <c r="R39" s="8">
        <f t="shared" si="23"/>
        <v>43239</v>
      </c>
      <c r="S39" s="10">
        <f t="shared" si="18"/>
        <v>14</v>
      </c>
      <c r="T39" s="5">
        <f t="shared" si="24"/>
        <v>43233</v>
      </c>
      <c r="U39" s="5">
        <f t="shared" si="25"/>
        <v>43239</v>
      </c>
      <c r="X39" s="11" t="s">
        <v>108</v>
      </c>
      <c r="Y39" s="15" t="str">
        <f t="shared" si="5"/>
        <v>十四A5月13-5月19</v>
      </c>
      <c r="Z39" s="15" t="str">
        <f t="shared" si="6"/>
        <v>5月13-5月19</v>
      </c>
      <c r="AA39" s="12" t="s">
        <v>81</v>
      </c>
      <c r="AB39" s="12" t="s">
        <v>82</v>
      </c>
    </row>
    <row r="40" spans="1:28" ht="36.75" customHeight="1" thickBot="1">
      <c r="A40" t="s">
        <v>354</v>
      </c>
      <c r="B40" s="33" t="s">
        <v>337</v>
      </c>
      <c r="C40" s="26">
        <v>4</v>
      </c>
      <c r="D40" s="7">
        <f t="shared" si="19"/>
        <v>15</v>
      </c>
      <c r="E40" s="28" t="str">
        <f t="shared" si="15"/>
        <v>感恩</v>
      </c>
      <c r="F40" s="32" t="str">
        <f t="shared" si="16"/>
        <v>在地課程
導護:漢良</v>
      </c>
      <c r="G40" s="22">
        <f t="shared" si="20"/>
        <v>43240</v>
      </c>
      <c r="H40" s="19" t="s">
        <v>248</v>
      </c>
      <c r="I40" s="19" t="s">
        <v>249</v>
      </c>
      <c r="J40" s="19" t="s">
        <v>250</v>
      </c>
      <c r="K40" s="19" t="s">
        <v>251</v>
      </c>
      <c r="L40" s="19" t="s">
        <v>252</v>
      </c>
      <c r="M40" s="22">
        <f t="shared" si="21"/>
        <v>43246</v>
      </c>
      <c r="P40" s="10">
        <f t="shared" si="17"/>
        <v>15</v>
      </c>
      <c r="Q40" s="8">
        <f t="shared" si="22"/>
        <v>43240</v>
      </c>
      <c r="R40" s="8">
        <f t="shared" si="23"/>
        <v>43246</v>
      </c>
      <c r="S40" s="10">
        <f t="shared" si="18"/>
        <v>15</v>
      </c>
      <c r="T40" s="5">
        <f t="shared" si="24"/>
        <v>43240</v>
      </c>
      <c r="U40" s="5">
        <f t="shared" si="25"/>
        <v>43246</v>
      </c>
      <c r="X40" s="11" t="s">
        <v>109</v>
      </c>
      <c r="Y40" s="15" t="str">
        <f t="shared" si="5"/>
        <v>十五A5月20-5月26</v>
      </c>
      <c r="Z40" s="15" t="str">
        <f t="shared" si="6"/>
        <v>5月20-5月26</v>
      </c>
      <c r="AA40" s="12" t="s">
        <v>83</v>
      </c>
      <c r="AB40" s="12" t="s">
        <v>84</v>
      </c>
    </row>
    <row r="41" spans="1:28" ht="36.75" customHeight="1" thickBot="1">
      <c r="A41" t="s">
        <v>354</v>
      </c>
      <c r="B41" s="33" t="s">
        <v>338</v>
      </c>
      <c r="C41" s="26">
        <v>4</v>
      </c>
      <c r="D41" s="7">
        <f t="shared" si="19"/>
        <v>16</v>
      </c>
      <c r="E41" s="28" t="str">
        <f t="shared" si="15"/>
        <v>感恩</v>
      </c>
      <c r="F41" s="32" t="str">
        <f t="shared" si="16"/>
        <v>在地課程
導護:義薰</v>
      </c>
      <c r="G41" s="22">
        <f t="shared" si="20"/>
        <v>43247</v>
      </c>
      <c r="H41" s="19" t="s">
        <v>253</v>
      </c>
      <c r="I41" s="19" t="s">
        <v>254</v>
      </c>
      <c r="J41" s="19" t="s">
        <v>255</v>
      </c>
      <c r="K41" s="19" t="s">
        <v>256</v>
      </c>
      <c r="L41" s="19" t="s">
        <v>257</v>
      </c>
      <c r="M41" s="22">
        <f t="shared" si="21"/>
        <v>43253</v>
      </c>
      <c r="P41" s="10">
        <f t="shared" si="17"/>
        <v>16</v>
      </c>
      <c r="Q41" s="8">
        <f t="shared" si="22"/>
        <v>43247</v>
      </c>
      <c r="R41" s="8">
        <f t="shared" si="23"/>
        <v>43253</v>
      </c>
      <c r="S41" s="10">
        <f t="shared" si="18"/>
        <v>16</v>
      </c>
      <c r="T41" s="5">
        <f t="shared" si="24"/>
        <v>43247</v>
      </c>
      <c r="U41" s="5">
        <f t="shared" si="25"/>
        <v>43253</v>
      </c>
      <c r="X41" s="11" t="s">
        <v>110</v>
      </c>
      <c r="Y41" s="15" t="str">
        <f t="shared" si="5"/>
        <v>十六A5月27-6月2</v>
      </c>
      <c r="Z41" s="15" t="str">
        <f t="shared" si="6"/>
        <v>5月27-6月2</v>
      </c>
      <c r="AA41" s="12" t="s">
        <v>85</v>
      </c>
      <c r="AB41" s="12" t="s">
        <v>86</v>
      </c>
    </row>
    <row r="42" spans="1:28" ht="36.75" customHeight="1" thickBot="1">
      <c r="A42" t="s">
        <v>347</v>
      </c>
      <c r="B42" s="33" t="s">
        <v>339</v>
      </c>
      <c r="C42" s="26">
        <v>5</v>
      </c>
      <c r="D42" s="7">
        <f t="shared" si="19"/>
        <v>17</v>
      </c>
      <c r="E42" s="28" t="str">
        <f t="shared" si="15"/>
        <v>希望</v>
      </c>
      <c r="F42" s="32" t="str">
        <f t="shared" si="16"/>
        <v>性平教育
導護:麗雪</v>
      </c>
      <c r="G42" s="22">
        <f t="shared" si="20"/>
        <v>43254</v>
      </c>
      <c r="H42" s="19" t="s">
        <v>258</v>
      </c>
      <c r="I42" s="19" t="s">
        <v>259</v>
      </c>
      <c r="J42" s="19" t="s">
        <v>260</v>
      </c>
      <c r="K42" s="19" t="s">
        <v>308</v>
      </c>
      <c r="L42" s="19" t="s">
        <v>262</v>
      </c>
      <c r="M42" s="22">
        <f t="shared" si="21"/>
        <v>43260</v>
      </c>
      <c r="P42" s="10">
        <f t="shared" si="17"/>
        <v>17</v>
      </c>
      <c r="Q42" s="8">
        <f t="shared" si="22"/>
        <v>43254</v>
      </c>
      <c r="R42" s="8">
        <f t="shared" si="23"/>
        <v>43260</v>
      </c>
      <c r="S42" s="10">
        <f t="shared" si="18"/>
        <v>17</v>
      </c>
      <c r="T42" s="5">
        <f t="shared" si="24"/>
        <v>43254</v>
      </c>
      <c r="U42" s="5">
        <f t="shared" si="25"/>
        <v>43260</v>
      </c>
      <c r="X42" s="11" t="s">
        <v>111</v>
      </c>
      <c r="Y42" s="15" t="str">
        <f t="shared" si="5"/>
        <v>十七A6月3-6月9</v>
      </c>
      <c r="Z42" s="15" t="str">
        <f t="shared" si="6"/>
        <v>6月3-6月9</v>
      </c>
      <c r="AA42" s="12" t="s">
        <v>87</v>
      </c>
      <c r="AB42" s="12" t="s">
        <v>88</v>
      </c>
    </row>
    <row r="43" spans="1:28" ht="36.75" customHeight="1" thickBot="1">
      <c r="A43" t="s">
        <v>368</v>
      </c>
      <c r="B43" s="33" t="s">
        <v>340</v>
      </c>
      <c r="C43" s="26">
        <v>5</v>
      </c>
      <c r="D43" s="7">
        <f t="shared" si="19"/>
        <v>18</v>
      </c>
      <c r="E43" s="28" t="str">
        <f t="shared" si="15"/>
        <v>希望</v>
      </c>
      <c r="F43" s="32" t="str">
        <f t="shared" si="16"/>
        <v>友善校園
導護:志翔</v>
      </c>
      <c r="G43" s="22">
        <f t="shared" si="20"/>
        <v>43261</v>
      </c>
      <c r="H43" s="19" t="s">
        <v>263</v>
      </c>
      <c r="I43" s="19" t="s">
        <v>316</v>
      </c>
      <c r="J43" s="19" t="s">
        <v>265</v>
      </c>
      <c r="K43" s="19" t="s">
        <v>266</v>
      </c>
      <c r="L43" s="19" t="s">
        <v>267</v>
      </c>
      <c r="M43" s="22">
        <f t="shared" si="21"/>
        <v>43267</v>
      </c>
      <c r="P43" s="10">
        <f t="shared" si="17"/>
        <v>18</v>
      </c>
      <c r="Q43" s="8">
        <f t="shared" si="22"/>
        <v>43261</v>
      </c>
      <c r="R43" s="8">
        <f t="shared" si="23"/>
        <v>43267</v>
      </c>
      <c r="S43" s="10">
        <f t="shared" si="18"/>
        <v>18</v>
      </c>
      <c r="T43" s="5">
        <f t="shared" si="24"/>
        <v>43261</v>
      </c>
      <c r="U43" s="5">
        <f t="shared" si="25"/>
        <v>43267</v>
      </c>
      <c r="X43" s="11" t="s">
        <v>112</v>
      </c>
      <c r="Y43" s="15" t="str">
        <f t="shared" si="5"/>
        <v>十八A6月10-6月16</v>
      </c>
      <c r="Z43" s="15" t="str">
        <f t="shared" si="6"/>
        <v>6月10-6月16</v>
      </c>
      <c r="AA43" s="12" t="s">
        <v>89</v>
      </c>
      <c r="AB43" s="12" t="s">
        <v>90</v>
      </c>
    </row>
    <row r="44" spans="1:28" ht="36.75" customHeight="1" thickBot="1">
      <c r="A44" t="s">
        <v>368</v>
      </c>
      <c r="B44" s="33" t="s">
        <v>784</v>
      </c>
      <c r="C44" s="26">
        <v>5</v>
      </c>
      <c r="D44" s="7">
        <f t="shared" si="19"/>
        <v>19</v>
      </c>
      <c r="E44" s="28" t="str">
        <f t="shared" si="15"/>
        <v>希望</v>
      </c>
      <c r="F44" s="32" t="str">
        <f t="shared" si="16"/>
        <v>友善校園
導護:怡媚</v>
      </c>
      <c r="G44" s="22">
        <f t="shared" si="20"/>
        <v>43268</v>
      </c>
      <c r="H44" s="21" t="s">
        <v>268</v>
      </c>
      <c r="I44" s="19" t="s">
        <v>269</v>
      </c>
      <c r="J44" s="19" t="s">
        <v>270</v>
      </c>
      <c r="K44" s="19" t="s">
        <v>273</v>
      </c>
      <c r="L44" s="19" t="s">
        <v>271</v>
      </c>
      <c r="M44" s="22">
        <f t="shared" si="21"/>
        <v>43274</v>
      </c>
      <c r="P44" s="10">
        <f t="shared" si="17"/>
        <v>19</v>
      </c>
      <c r="Q44" s="8">
        <f t="shared" si="22"/>
        <v>43268</v>
      </c>
      <c r="R44" s="8">
        <f t="shared" si="23"/>
        <v>43274</v>
      </c>
      <c r="S44" s="10">
        <f t="shared" si="18"/>
        <v>19</v>
      </c>
      <c r="T44" s="5">
        <f t="shared" si="24"/>
        <v>43268</v>
      </c>
      <c r="U44" s="5">
        <f t="shared" si="25"/>
        <v>43274</v>
      </c>
      <c r="X44" s="11" t="s">
        <v>113</v>
      </c>
      <c r="Y44" s="15" t="str">
        <f t="shared" si="5"/>
        <v>十九A6月17-6月23</v>
      </c>
      <c r="Z44" s="15" t="str">
        <f t="shared" si="6"/>
        <v>6月17-6月23</v>
      </c>
      <c r="AA44" s="12" t="s">
        <v>91</v>
      </c>
      <c r="AB44" s="12" t="s">
        <v>92</v>
      </c>
    </row>
    <row r="45" spans="1:28" ht="45.75" customHeight="1" thickBot="1">
      <c r="A45" t="s">
        <v>368</v>
      </c>
      <c r="B45" s="57" t="s">
        <v>785</v>
      </c>
      <c r="C45" s="26">
        <v>5</v>
      </c>
      <c r="D45" s="7">
        <f t="shared" si="19"/>
        <v>20</v>
      </c>
      <c r="E45" s="28" t="str">
        <f t="shared" si="15"/>
        <v>希望</v>
      </c>
      <c r="F45" s="32" t="str">
        <f t="shared" si="16"/>
        <v>友善校園
導護:怡媚1
雅楨4</v>
      </c>
      <c r="G45" s="22">
        <f t="shared" si="20"/>
        <v>43275</v>
      </c>
      <c r="H45" s="19" t="s">
        <v>272</v>
      </c>
      <c r="I45" s="19" t="s">
        <v>314</v>
      </c>
      <c r="J45" s="19" t="s">
        <v>326</v>
      </c>
      <c r="K45" s="19" t="s">
        <v>327</v>
      </c>
      <c r="L45" s="19" t="s">
        <v>376</v>
      </c>
      <c r="M45" s="22">
        <f t="shared" si="21"/>
        <v>43281</v>
      </c>
      <c r="P45" s="10">
        <f t="shared" si="17"/>
        <v>20</v>
      </c>
      <c r="Q45" s="8">
        <f t="shared" si="22"/>
        <v>43275</v>
      </c>
      <c r="R45" s="8">
        <f t="shared" si="23"/>
        <v>43281</v>
      </c>
      <c r="S45" s="10">
        <f t="shared" si="18"/>
        <v>20</v>
      </c>
      <c r="T45" s="5">
        <f t="shared" si="24"/>
        <v>43275</v>
      </c>
      <c r="U45" s="5">
        <f t="shared" si="25"/>
        <v>43281</v>
      </c>
      <c r="X45" s="11" t="s">
        <v>114</v>
      </c>
      <c r="Y45" s="15" t="str">
        <f t="shared" si="5"/>
        <v>二十A6月24-6月30</v>
      </c>
      <c r="Z45" s="15" t="str">
        <f t="shared" si="6"/>
        <v>6月24-6月30</v>
      </c>
      <c r="AA45" s="12" t="s">
        <v>93</v>
      </c>
      <c r="AB45" s="12" t="s">
        <v>94</v>
      </c>
    </row>
  </sheetData>
  <sheetProtection/>
  <mergeCells count="3">
    <mergeCell ref="D1:M1"/>
    <mergeCell ref="P1:R1"/>
    <mergeCell ref="D24:M24"/>
  </mergeCells>
  <printOptions/>
  <pageMargins left="0.3937007874015748" right="0.3937007874015748" top="0.1968503937007874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selection activeCell="A1" sqref="A1"/>
    </sheetView>
  </sheetViews>
  <sheetFormatPr defaultColWidth="9.00390625" defaultRowHeight="16.5"/>
  <cols>
    <col min="1" max="1" width="2.625" style="1" customWidth="1"/>
    <col min="2" max="2" width="8.50390625" style="1" customWidth="1"/>
    <col min="3" max="7" width="14.375" style="1" customWidth="1"/>
    <col min="8" max="8" width="12.125" style="1" customWidth="1"/>
    <col min="9" max="10" width="14.75390625" style="0" hidden="1" customWidth="1"/>
    <col min="11" max="11" width="20.75390625" style="0" customWidth="1"/>
    <col min="12" max="12" width="11.625" style="1" customWidth="1"/>
    <col min="13" max="13" width="11.625" style="0" customWidth="1"/>
    <col min="15" max="16" width="0" style="0" hidden="1" customWidth="1"/>
    <col min="17" max="19" width="7.50390625" style="0" hidden="1" customWidth="1"/>
    <col min="20" max="21" width="0" style="0" hidden="1" customWidth="1"/>
  </cols>
  <sheetData>
    <row r="1" spans="1:10" s="3" customFormat="1" ht="21">
      <c r="A1" s="50" t="s">
        <v>540</v>
      </c>
      <c r="B1" s="50"/>
      <c r="C1" s="50"/>
      <c r="D1" s="50"/>
      <c r="E1" s="50"/>
      <c r="F1" s="50"/>
      <c r="G1" s="50"/>
      <c r="H1" s="50"/>
      <c r="I1" s="59" t="s">
        <v>759</v>
      </c>
      <c r="J1" s="59" t="s">
        <v>760</v>
      </c>
    </row>
    <row r="2" spans="1:10" s="1" customFormat="1" ht="17.25">
      <c r="A2" s="30" t="s">
        <v>530</v>
      </c>
      <c r="B2" s="29" t="s">
        <v>532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  <c r="I2" s="59"/>
      <c r="J2" s="59"/>
    </row>
    <row r="3" spans="1:20" s="4" customFormat="1" ht="42" customHeight="1">
      <c r="A3" s="44">
        <v>1</v>
      </c>
      <c r="B3" s="43" t="s">
        <v>528</v>
      </c>
      <c r="C3" s="45"/>
      <c r="D3" s="45"/>
      <c r="E3" s="45" t="s">
        <v>542</v>
      </c>
      <c r="F3" s="45" t="s">
        <v>543</v>
      </c>
      <c r="G3" s="45" t="s">
        <v>544</v>
      </c>
      <c r="H3" s="46"/>
      <c r="I3" s="52" t="s">
        <v>762</v>
      </c>
      <c r="J3" s="53" t="s">
        <v>763</v>
      </c>
      <c r="O3" s="10">
        <f aca="true" t="shared" si="0" ref="O3:T3">RIGHT(C3,3)</f>
      </c>
      <c r="P3" s="10">
        <f t="shared" si="0"/>
      </c>
      <c r="Q3" s="10" t="str">
        <f t="shared" si="0"/>
        <v>許漢良</v>
      </c>
      <c r="R3" s="10" t="str">
        <f t="shared" si="0"/>
        <v>王義薰</v>
      </c>
      <c r="S3" s="10" t="str">
        <f t="shared" si="0"/>
        <v>胡志翔</v>
      </c>
      <c r="T3" s="10">
        <f t="shared" si="0"/>
      </c>
    </row>
    <row r="4" spans="1:20" s="4" customFormat="1" ht="17.25" customHeight="1">
      <c r="A4" s="44">
        <v>2</v>
      </c>
      <c r="B4" s="43" t="s">
        <v>549</v>
      </c>
      <c r="C4" s="45" t="s">
        <v>550</v>
      </c>
      <c r="D4" s="45" t="s">
        <v>551</v>
      </c>
      <c r="E4" s="45" t="s">
        <v>552</v>
      </c>
      <c r="F4" s="45" t="s">
        <v>553</v>
      </c>
      <c r="G4" s="45" t="s">
        <v>554</v>
      </c>
      <c r="H4" s="46"/>
      <c r="I4" s="52" t="s">
        <v>764</v>
      </c>
      <c r="J4" s="53" t="s">
        <v>765</v>
      </c>
      <c r="O4" s="10" t="str">
        <f aca="true" t="shared" si="1" ref="O4:O23">RIGHT(C4,3)</f>
        <v>高順益</v>
      </c>
      <c r="P4" s="10" t="str">
        <f aca="true" t="shared" si="2" ref="P4:P23">RIGHT(D4,3)</f>
        <v>高順益</v>
      </c>
      <c r="Q4" s="10" t="str">
        <f aca="true" t="shared" si="3" ref="Q4:Q23">RIGHT(E4,3)</f>
        <v>高順益</v>
      </c>
      <c r="R4" s="10" t="str">
        <f aca="true" t="shared" si="4" ref="R4:R23">RIGHT(F4,3)</f>
        <v>高順益</v>
      </c>
      <c r="S4" s="10" t="str">
        <f aca="true" t="shared" si="5" ref="S4:S23">RIGHT(G4,3)</f>
        <v>高順益</v>
      </c>
      <c r="T4" s="10">
        <f aca="true" t="shared" si="6" ref="T4:T23">RIGHT(H4,3)</f>
      </c>
    </row>
    <row r="5" spans="1:20" s="4" customFormat="1" ht="17.25" customHeight="1">
      <c r="A5" s="44">
        <v>3</v>
      </c>
      <c r="B5" s="43" t="s">
        <v>555</v>
      </c>
      <c r="C5" s="45" t="s">
        <v>556</v>
      </c>
      <c r="D5" s="45" t="s">
        <v>557</v>
      </c>
      <c r="E5" s="45" t="s">
        <v>558</v>
      </c>
      <c r="F5" s="45" t="s">
        <v>559</v>
      </c>
      <c r="G5" s="45" t="s">
        <v>560</v>
      </c>
      <c r="H5" s="46"/>
      <c r="I5" s="52" t="s">
        <v>766</v>
      </c>
      <c r="J5" s="53" t="s">
        <v>767</v>
      </c>
      <c r="O5" s="10" t="str">
        <f t="shared" si="1"/>
        <v>林正雄</v>
      </c>
      <c r="P5" s="10" t="str">
        <f t="shared" si="2"/>
        <v>林正雄</v>
      </c>
      <c r="Q5" s="10" t="str">
        <f t="shared" si="3"/>
        <v>林正雄</v>
      </c>
      <c r="R5" s="10" t="str">
        <f t="shared" si="4"/>
        <v>林正雄</v>
      </c>
      <c r="S5" s="10" t="str">
        <f t="shared" si="5"/>
        <v>林正雄</v>
      </c>
      <c r="T5" s="10">
        <f t="shared" si="6"/>
      </c>
    </row>
    <row r="6" spans="1:20" s="4" customFormat="1" ht="17.25" customHeight="1">
      <c r="A6" s="44">
        <v>4</v>
      </c>
      <c r="B6" s="43" t="s">
        <v>561</v>
      </c>
      <c r="C6" s="45" t="s">
        <v>562</v>
      </c>
      <c r="D6" s="45" t="s">
        <v>563</v>
      </c>
      <c r="E6" s="45" t="s">
        <v>564</v>
      </c>
      <c r="F6" s="45" t="s">
        <v>565</v>
      </c>
      <c r="G6" s="45" t="s">
        <v>566</v>
      </c>
      <c r="H6" s="46"/>
      <c r="I6" s="52" t="s">
        <v>768</v>
      </c>
      <c r="J6" s="53" t="s">
        <v>769</v>
      </c>
      <c r="O6" s="10" t="str">
        <f t="shared" si="1"/>
        <v>蔡俊雄</v>
      </c>
      <c r="P6" s="10" t="str">
        <f t="shared" si="2"/>
        <v>蔡俊雄</v>
      </c>
      <c r="Q6" s="10" t="str">
        <f t="shared" si="3"/>
        <v>蔡俊雄</v>
      </c>
      <c r="R6" s="10" t="str">
        <f t="shared" si="4"/>
        <v>蔡俊雄</v>
      </c>
      <c r="S6" s="10" t="str">
        <f t="shared" si="5"/>
        <v>蔡俊雄</v>
      </c>
      <c r="T6" s="10">
        <f t="shared" si="6"/>
      </c>
    </row>
    <row r="7" spans="1:20" s="4" customFormat="1" ht="24" customHeight="1">
      <c r="A7" s="44">
        <v>5</v>
      </c>
      <c r="B7" s="43" t="s">
        <v>567</v>
      </c>
      <c r="C7" s="45" t="s">
        <v>568</v>
      </c>
      <c r="D7" s="45" t="s">
        <v>569</v>
      </c>
      <c r="E7" s="45" t="s">
        <v>570</v>
      </c>
      <c r="F7" s="45" t="s">
        <v>571</v>
      </c>
      <c r="G7" s="45" t="s">
        <v>572</v>
      </c>
      <c r="H7" s="47" t="s">
        <v>526</v>
      </c>
      <c r="I7" s="55">
        <v>6</v>
      </c>
      <c r="J7" s="53" t="s">
        <v>770</v>
      </c>
      <c r="O7" s="10" t="str">
        <f t="shared" si="1"/>
        <v>李小君</v>
      </c>
      <c r="P7" s="10" t="str">
        <f t="shared" si="2"/>
        <v>李小君</v>
      </c>
      <c r="Q7" s="10" t="str">
        <f t="shared" si="3"/>
        <v>李小君</v>
      </c>
      <c r="R7" s="10" t="str">
        <f t="shared" si="4"/>
        <v>李小君</v>
      </c>
      <c r="S7" s="10" t="str">
        <f t="shared" si="5"/>
        <v>李小君</v>
      </c>
      <c r="T7" s="10" t="str">
        <f t="shared" si="6"/>
        <v>王義薰</v>
      </c>
    </row>
    <row r="8" spans="1:20" s="4" customFormat="1" ht="17.25" customHeight="1">
      <c r="A8" s="44">
        <v>6</v>
      </c>
      <c r="B8" s="43" t="s">
        <v>573</v>
      </c>
      <c r="C8" s="45" t="s">
        <v>574</v>
      </c>
      <c r="D8" s="45" t="s">
        <v>575</v>
      </c>
      <c r="E8" s="48" t="s">
        <v>545</v>
      </c>
      <c r="F8" s="45" t="s">
        <v>576</v>
      </c>
      <c r="G8" s="45" t="s">
        <v>577</v>
      </c>
      <c r="H8" s="46"/>
      <c r="I8" s="55">
        <f>I7-1</f>
        <v>5</v>
      </c>
      <c r="J8" s="53" t="s">
        <v>771</v>
      </c>
      <c r="K8" s="60" t="str">
        <f>I1&amp;"/"&amp;J1</f>
        <v>職稱/姓名</v>
      </c>
      <c r="L8" s="59" t="s">
        <v>776</v>
      </c>
      <c r="M8" s="59"/>
      <c r="O8" s="10" t="str">
        <f t="shared" si="1"/>
        <v>許漢良</v>
      </c>
      <c r="P8" s="10" t="str">
        <f t="shared" si="2"/>
        <v>許漢良</v>
      </c>
      <c r="Q8" s="10" t="str">
        <f t="shared" si="3"/>
        <v>中秋節</v>
      </c>
      <c r="R8" s="10" t="str">
        <f t="shared" si="4"/>
        <v>許漢良</v>
      </c>
      <c r="S8" s="10" t="str">
        <f t="shared" si="5"/>
        <v>許漢良</v>
      </c>
      <c r="T8" s="10">
        <f t="shared" si="6"/>
      </c>
    </row>
    <row r="9" spans="1:20" s="4" customFormat="1" ht="17.25" customHeight="1">
      <c r="A9" s="44">
        <v>7</v>
      </c>
      <c r="B9" s="43" t="s">
        <v>578</v>
      </c>
      <c r="C9" s="48" t="s">
        <v>538</v>
      </c>
      <c r="D9" s="48" t="s">
        <v>546</v>
      </c>
      <c r="E9" s="45" t="s">
        <v>579</v>
      </c>
      <c r="F9" s="45" t="s">
        <v>580</v>
      </c>
      <c r="G9" s="45" t="s">
        <v>581</v>
      </c>
      <c r="H9" s="47"/>
      <c r="I9" s="55">
        <f>I8-1</f>
        <v>4</v>
      </c>
      <c r="J9" s="53" t="s">
        <v>772</v>
      </c>
      <c r="K9" s="61"/>
      <c r="L9" s="51" t="s">
        <v>761</v>
      </c>
      <c r="M9" s="51" t="s">
        <v>758</v>
      </c>
      <c r="O9" s="10" t="str">
        <f t="shared" si="1"/>
        <v>六假)</v>
      </c>
      <c r="P9" s="10" t="str">
        <f t="shared" si="2"/>
        <v>國慶日</v>
      </c>
      <c r="Q9" s="10" t="str">
        <f t="shared" si="3"/>
        <v>王義薰</v>
      </c>
      <c r="R9" s="10" t="str">
        <f t="shared" si="4"/>
        <v>王義薰</v>
      </c>
      <c r="S9" s="10" t="str">
        <f t="shared" si="5"/>
        <v>王義薰</v>
      </c>
      <c r="T9" s="10">
        <f t="shared" si="6"/>
      </c>
    </row>
    <row r="10" spans="1:20" s="4" customFormat="1" ht="17.25" customHeight="1">
      <c r="A10" s="44">
        <v>8</v>
      </c>
      <c r="B10" s="43" t="s">
        <v>582</v>
      </c>
      <c r="C10" s="45" t="s">
        <v>583</v>
      </c>
      <c r="D10" s="45" t="s">
        <v>584</v>
      </c>
      <c r="E10" s="45" t="s">
        <v>585</v>
      </c>
      <c r="F10" s="45" t="s">
        <v>586</v>
      </c>
      <c r="G10" s="45" t="s">
        <v>587</v>
      </c>
      <c r="H10" s="47"/>
      <c r="I10" s="55">
        <f>I9-1</f>
        <v>3</v>
      </c>
      <c r="J10" s="53" t="s">
        <v>773</v>
      </c>
      <c r="K10" s="51" t="str">
        <f>I3&amp;":"&amp;J3</f>
        <v>教導:高順益</v>
      </c>
      <c r="L10" s="54">
        <f aca="true" t="shared" si="7" ref="L10:L19">COUNTIF($O$3:$T$23,J3)</f>
        <v>10</v>
      </c>
      <c r="M10" s="54">
        <f aca="true" t="shared" si="8" ref="M10:M19">COUNTIF($O$26:$T$46,J3)</f>
        <v>10</v>
      </c>
      <c r="O10" s="10" t="str">
        <f t="shared" si="1"/>
        <v>林麗雪</v>
      </c>
      <c r="P10" s="10" t="str">
        <f t="shared" si="2"/>
        <v>林麗雪</v>
      </c>
      <c r="Q10" s="10" t="str">
        <f t="shared" si="3"/>
        <v>林麗雪</v>
      </c>
      <c r="R10" s="10" t="str">
        <f t="shared" si="4"/>
        <v>林麗雪</v>
      </c>
      <c r="S10" s="10" t="str">
        <f t="shared" si="5"/>
        <v>林麗雪</v>
      </c>
      <c r="T10" s="10">
        <f t="shared" si="6"/>
      </c>
    </row>
    <row r="11" spans="1:20" s="4" customFormat="1" ht="17.25" customHeight="1">
      <c r="A11" s="44">
        <v>9</v>
      </c>
      <c r="B11" s="43" t="s">
        <v>588</v>
      </c>
      <c r="C11" s="45" t="s">
        <v>589</v>
      </c>
      <c r="D11" s="45" t="s">
        <v>590</v>
      </c>
      <c r="E11" s="45" t="s">
        <v>591</v>
      </c>
      <c r="F11" s="45" t="s">
        <v>592</v>
      </c>
      <c r="G11" s="45" t="s">
        <v>593</v>
      </c>
      <c r="H11" s="46"/>
      <c r="I11" s="55">
        <f>I10-1</f>
        <v>2</v>
      </c>
      <c r="J11" s="53" t="s">
        <v>774</v>
      </c>
      <c r="K11" s="51" t="str">
        <f>I4&amp;":"&amp;J4</f>
        <v>總務:林正雄</v>
      </c>
      <c r="L11" s="54">
        <f t="shared" si="7"/>
        <v>10</v>
      </c>
      <c r="M11" s="54">
        <f t="shared" si="8"/>
        <v>9</v>
      </c>
      <c r="O11" s="10" t="str">
        <f t="shared" si="1"/>
        <v>胡志翔</v>
      </c>
      <c r="P11" s="10" t="str">
        <f t="shared" si="2"/>
        <v>胡志翔</v>
      </c>
      <c r="Q11" s="10" t="str">
        <f t="shared" si="3"/>
        <v>胡志翔</v>
      </c>
      <c r="R11" s="10" t="str">
        <f t="shared" si="4"/>
        <v>胡志翔</v>
      </c>
      <c r="S11" s="10" t="str">
        <f t="shared" si="5"/>
        <v>胡志翔</v>
      </c>
      <c r="T11" s="10">
        <f t="shared" si="6"/>
      </c>
    </row>
    <row r="12" spans="1:20" s="4" customFormat="1" ht="17.25" customHeight="1">
      <c r="A12" s="44">
        <v>10</v>
      </c>
      <c r="B12" s="43" t="s">
        <v>594</v>
      </c>
      <c r="C12" s="45" t="s">
        <v>595</v>
      </c>
      <c r="D12" s="45" t="s">
        <v>596</v>
      </c>
      <c r="E12" s="45" t="s">
        <v>597</v>
      </c>
      <c r="F12" s="45" t="s">
        <v>598</v>
      </c>
      <c r="G12" s="45" t="s">
        <v>599</v>
      </c>
      <c r="H12" s="46"/>
      <c r="I12" s="55">
        <f>I11-1</f>
        <v>1</v>
      </c>
      <c r="J12" s="53" t="s">
        <v>775</v>
      </c>
      <c r="K12" s="51" t="str">
        <f>I5&amp;":"&amp;J5</f>
        <v>教務:蔡俊雄</v>
      </c>
      <c r="L12" s="54">
        <f t="shared" si="7"/>
        <v>10</v>
      </c>
      <c r="M12" s="54">
        <f t="shared" si="8"/>
        <v>9</v>
      </c>
      <c r="O12" s="10" t="str">
        <f t="shared" si="1"/>
        <v>潘怡媚</v>
      </c>
      <c r="P12" s="10" t="str">
        <f t="shared" si="2"/>
        <v>潘怡媚</v>
      </c>
      <c r="Q12" s="10" t="str">
        <f t="shared" si="3"/>
        <v>潘怡媚</v>
      </c>
      <c r="R12" s="10" t="str">
        <f t="shared" si="4"/>
        <v>潘怡媚</v>
      </c>
      <c r="S12" s="10" t="str">
        <f t="shared" si="5"/>
        <v>潘怡媚</v>
      </c>
      <c r="T12" s="10">
        <f t="shared" si="6"/>
      </c>
    </row>
    <row r="13" spans="1:20" s="4" customFormat="1" ht="17.25" customHeight="1">
      <c r="A13" s="44">
        <v>11</v>
      </c>
      <c r="B13" s="43" t="s">
        <v>600</v>
      </c>
      <c r="C13" s="45" t="s">
        <v>601</v>
      </c>
      <c r="D13" s="45" t="s">
        <v>602</v>
      </c>
      <c r="E13" s="45" t="s">
        <v>603</v>
      </c>
      <c r="F13" s="45" t="s">
        <v>604</v>
      </c>
      <c r="G13" s="45" t="s">
        <v>605</v>
      </c>
      <c r="H13" s="46"/>
      <c r="K13" s="51" t="str">
        <f>I6&amp;":"&amp;J6</f>
        <v>學務:許漢良</v>
      </c>
      <c r="L13" s="54">
        <f t="shared" si="7"/>
        <v>10</v>
      </c>
      <c r="M13" s="54">
        <f t="shared" si="8"/>
        <v>9</v>
      </c>
      <c r="O13" s="10" t="str">
        <f t="shared" si="1"/>
        <v>鄧雅楨</v>
      </c>
      <c r="P13" s="10" t="str">
        <f t="shared" si="2"/>
        <v>鄧雅楨</v>
      </c>
      <c r="Q13" s="10" t="str">
        <f t="shared" si="3"/>
        <v>鄧雅楨</v>
      </c>
      <c r="R13" s="10" t="str">
        <f t="shared" si="4"/>
        <v>鄧雅楨</v>
      </c>
      <c r="S13" s="10" t="str">
        <f t="shared" si="5"/>
        <v>鄧雅楨</v>
      </c>
      <c r="T13" s="10">
        <f t="shared" si="6"/>
      </c>
    </row>
    <row r="14" spans="1:20" s="4" customFormat="1" ht="17.25" customHeight="1">
      <c r="A14" s="44">
        <v>12</v>
      </c>
      <c r="B14" s="43" t="s">
        <v>549</v>
      </c>
      <c r="C14" s="45" t="s">
        <v>606</v>
      </c>
      <c r="D14" s="45" t="s">
        <v>607</v>
      </c>
      <c r="E14" s="45" t="s">
        <v>608</v>
      </c>
      <c r="F14" s="45" t="s">
        <v>609</v>
      </c>
      <c r="G14" s="45" t="s">
        <v>610</v>
      </c>
      <c r="H14" s="46"/>
      <c r="K14" s="51" t="str">
        <f aca="true" t="shared" si="9" ref="K14:K19">I7&amp;"甲導師:"&amp;J7</f>
        <v>6甲導師:李小君</v>
      </c>
      <c r="L14" s="54">
        <f t="shared" si="7"/>
        <v>10</v>
      </c>
      <c r="M14" s="54">
        <f t="shared" si="8"/>
        <v>10</v>
      </c>
      <c r="O14" s="10" t="str">
        <f t="shared" si="1"/>
        <v>高順益</v>
      </c>
      <c r="P14" s="10" t="str">
        <f t="shared" si="2"/>
        <v>高順益</v>
      </c>
      <c r="Q14" s="10" t="str">
        <f t="shared" si="3"/>
        <v>高順益</v>
      </c>
      <c r="R14" s="10" t="str">
        <f t="shared" si="4"/>
        <v>高順益</v>
      </c>
      <c r="S14" s="10" t="str">
        <f t="shared" si="5"/>
        <v>高順益</v>
      </c>
      <c r="T14" s="10">
        <f t="shared" si="6"/>
      </c>
    </row>
    <row r="15" spans="1:20" s="4" customFormat="1" ht="17.25" customHeight="1">
      <c r="A15" s="44">
        <v>13</v>
      </c>
      <c r="B15" s="43" t="s">
        <v>555</v>
      </c>
      <c r="C15" s="45" t="s">
        <v>611</v>
      </c>
      <c r="D15" s="45" t="s">
        <v>612</v>
      </c>
      <c r="E15" s="45" t="s">
        <v>613</v>
      </c>
      <c r="F15" s="45" t="s">
        <v>614</v>
      </c>
      <c r="G15" s="45" t="s">
        <v>615</v>
      </c>
      <c r="H15" s="46"/>
      <c r="K15" s="51" t="str">
        <f t="shared" si="9"/>
        <v>5甲導師:王義薰</v>
      </c>
      <c r="L15" s="54">
        <f t="shared" si="7"/>
        <v>10</v>
      </c>
      <c r="M15" s="54">
        <f t="shared" si="8"/>
        <v>10</v>
      </c>
      <c r="O15" s="10" t="str">
        <f t="shared" si="1"/>
        <v>林正雄</v>
      </c>
      <c r="P15" s="10" t="str">
        <f t="shared" si="2"/>
        <v>林正雄</v>
      </c>
      <c r="Q15" s="10" t="str">
        <f t="shared" si="3"/>
        <v>林正雄</v>
      </c>
      <c r="R15" s="10" t="str">
        <f t="shared" si="4"/>
        <v>林正雄</v>
      </c>
      <c r="S15" s="10" t="str">
        <f t="shared" si="5"/>
        <v>林正雄</v>
      </c>
      <c r="T15" s="10">
        <f t="shared" si="6"/>
      </c>
    </row>
    <row r="16" spans="1:20" s="4" customFormat="1" ht="17.25" customHeight="1">
      <c r="A16" s="44">
        <v>14</v>
      </c>
      <c r="B16" s="43" t="s">
        <v>561</v>
      </c>
      <c r="C16" s="45" t="s">
        <v>616</v>
      </c>
      <c r="D16" s="45" t="s">
        <v>617</v>
      </c>
      <c r="E16" s="45" t="s">
        <v>618</v>
      </c>
      <c r="F16" s="45" t="s">
        <v>619</v>
      </c>
      <c r="G16" s="45" t="s">
        <v>620</v>
      </c>
      <c r="H16" s="46"/>
      <c r="K16" s="51" t="str">
        <f t="shared" si="9"/>
        <v>4甲導師:林麗雪</v>
      </c>
      <c r="L16" s="54">
        <f t="shared" si="7"/>
        <v>10</v>
      </c>
      <c r="M16" s="54">
        <f t="shared" si="8"/>
        <v>10</v>
      </c>
      <c r="O16" s="10" t="str">
        <f t="shared" si="1"/>
        <v>蔡俊雄</v>
      </c>
      <c r="P16" s="10" t="str">
        <f t="shared" si="2"/>
        <v>蔡俊雄</v>
      </c>
      <c r="Q16" s="10" t="str">
        <f t="shared" si="3"/>
        <v>蔡俊雄</v>
      </c>
      <c r="R16" s="10" t="str">
        <f t="shared" si="4"/>
        <v>蔡俊雄</v>
      </c>
      <c r="S16" s="10" t="str">
        <f t="shared" si="5"/>
        <v>蔡俊雄</v>
      </c>
      <c r="T16" s="10">
        <f t="shared" si="6"/>
      </c>
    </row>
    <row r="17" spans="1:20" s="4" customFormat="1" ht="17.25" customHeight="1">
      <c r="A17" s="44">
        <v>15</v>
      </c>
      <c r="B17" s="43" t="s">
        <v>621</v>
      </c>
      <c r="C17" s="45" t="s">
        <v>622</v>
      </c>
      <c r="D17" s="45" t="s">
        <v>623</v>
      </c>
      <c r="E17" s="45" t="s">
        <v>624</v>
      </c>
      <c r="F17" s="45" t="s">
        <v>625</v>
      </c>
      <c r="G17" s="45" t="s">
        <v>626</v>
      </c>
      <c r="H17" s="46"/>
      <c r="K17" s="51" t="str">
        <f t="shared" si="9"/>
        <v>3甲導師:胡志翔</v>
      </c>
      <c r="L17" s="54">
        <f t="shared" si="7"/>
        <v>10</v>
      </c>
      <c r="M17" s="54">
        <f t="shared" si="8"/>
        <v>9</v>
      </c>
      <c r="O17" s="10" t="str">
        <f t="shared" si="1"/>
        <v>李小君</v>
      </c>
      <c r="P17" s="10" t="str">
        <f t="shared" si="2"/>
        <v>李小君</v>
      </c>
      <c r="Q17" s="10" t="str">
        <f t="shared" si="3"/>
        <v>李小君</v>
      </c>
      <c r="R17" s="10" t="str">
        <f t="shared" si="4"/>
        <v>李小君</v>
      </c>
      <c r="S17" s="10" t="str">
        <f t="shared" si="5"/>
        <v>李小君</v>
      </c>
      <c r="T17" s="10">
        <f t="shared" si="6"/>
      </c>
    </row>
    <row r="18" spans="1:20" s="4" customFormat="1" ht="17.25" customHeight="1">
      <c r="A18" s="44">
        <v>16</v>
      </c>
      <c r="B18" s="43" t="s">
        <v>627</v>
      </c>
      <c r="C18" s="45" t="s">
        <v>628</v>
      </c>
      <c r="D18" s="45" t="s">
        <v>629</v>
      </c>
      <c r="E18" s="45" t="s">
        <v>630</v>
      </c>
      <c r="F18" s="45" t="s">
        <v>631</v>
      </c>
      <c r="G18" s="45" t="s">
        <v>632</v>
      </c>
      <c r="H18" s="46"/>
      <c r="K18" s="51" t="str">
        <f t="shared" si="9"/>
        <v>2甲導師:潘怡媚</v>
      </c>
      <c r="L18" s="54">
        <f t="shared" si="7"/>
        <v>10</v>
      </c>
      <c r="M18" s="54">
        <f t="shared" si="8"/>
        <v>9</v>
      </c>
      <c r="O18" s="10" t="str">
        <f t="shared" si="1"/>
        <v>許漢良</v>
      </c>
      <c r="P18" s="10" t="str">
        <f t="shared" si="2"/>
        <v>許漢良</v>
      </c>
      <c r="Q18" s="10" t="str">
        <f t="shared" si="3"/>
        <v>許漢良</v>
      </c>
      <c r="R18" s="10" t="str">
        <f t="shared" si="4"/>
        <v>許漢良</v>
      </c>
      <c r="S18" s="10" t="str">
        <f t="shared" si="5"/>
        <v>許漢良</v>
      </c>
      <c r="T18" s="10">
        <f t="shared" si="6"/>
      </c>
    </row>
    <row r="19" spans="1:20" s="4" customFormat="1" ht="17.25" customHeight="1">
      <c r="A19" s="44">
        <v>17</v>
      </c>
      <c r="B19" s="43" t="s">
        <v>633</v>
      </c>
      <c r="C19" s="45" t="s">
        <v>634</v>
      </c>
      <c r="D19" s="45" t="s">
        <v>635</v>
      </c>
      <c r="E19" s="45" t="s">
        <v>636</v>
      </c>
      <c r="F19" s="45" t="s">
        <v>637</v>
      </c>
      <c r="G19" s="45" t="s">
        <v>638</v>
      </c>
      <c r="H19" s="46"/>
      <c r="K19" s="51" t="str">
        <f t="shared" si="9"/>
        <v>1甲導師:鄧雅楨</v>
      </c>
      <c r="L19" s="54">
        <f t="shared" si="7"/>
        <v>10</v>
      </c>
      <c r="M19" s="54">
        <f t="shared" si="8"/>
        <v>9</v>
      </c>
      <c r="O19" s="10" t="str">
        <f t="shared" si="1"/>
        <v>王義薰</v>
      </c>
      <c r="P19" s="10" t="str">
        <f t="shared" si="2"/>
        <v>王義薰</v>
      </c>
      <c r="Q19" s="10" t="str">
        <f t="shared" si="3"/>
        <v>王義薰</v>
      </c>
      <c r="R19" s="10" t="str">
        <f t="shared" si="4"/>
        <v>王義薰</v>
      </c>
      <c r="S19" s="10" t="str">
        <f t="shared" si="5"/>
        <v>王義薰</v>
      </c>
      <c r="T19" s="10">
        <f t="shared" si="6"/>
      </c>
    </row>
    <row r="20" spans="1:20" s="4" customFormat="1" ht="17.25" customHeight="1">
      <c r="A20" s="44">
        <v>18</v>
      </c>
      <c r="B20" s="43" t="s">
        <v>582</v>
      </c>
      <c r="C20" s="45" t="s">
        <v>639</v>
      </c>
      <c r="D20" s="45" t="s">
        <v>640</v>
      </c>
      <c r="E20" s="45" t="s">
        <v>641</v>
      </c>
      <c r="F20" s="45" t="s">
        <v>642</v>
      </c>
      <c r="G20" s="45" t="s">
        <v>643</v>
      </c>
      <c r="H20" s="46"/>
      <c r="K20" s="56" t="s">
        <v>777</v>
      </c>
      <c r="L20" s="54">
        <f>SUM(L10:L19)</f>
        <v>100</v>
      </c>
      <c r="M20" s="54">
        <f>SUM(M10:M19)</f>
        <v>94</v>
      </c>
      <c r="O20" s="10" t="str">
        <f t="shared" si="1"/>
        <v>林麗雪</v>
      </c>
      <c r="P20" s="10" t="str">
        <f t="shared" si="2"/>
        <v>林麗雪</v>
      </c>
      <c r="Q20" s="10" t="str">
        <f t="shared" si="3"/>
        <v>林麗雪</v>
      </c>
      <c r="R20" s="10" t="str">
        <f t="shared" si="4"/>
        <v>林麗雪</v>
      </c>
      <c r="S20" s="10" t="str">
        <f t="shared" si="5"/>
        <v>林麗雪</v>
      </c>
      <c r="T20" s="10">
        <f t="shared" si="6"/>
      </c>
    </row>
    <row r="21" spans="1:20" s="4" customFormat="1" ht="17.25" customHeight="1">
      <c r="A21" s="44">
        <v>19</v>
      </c>
      <c r="B21" s="43" t="s">
        <v>644</v>
      </c>
      <c r="C21" s="48" t="s">
        <v>757</v>
      </c>
      <c r="D21" s="45" t="s">
        <v>645</v>
      </c>
      <c r="E21" s="45" t="s">
        <v>646</v>
      </c>
      <c r="F21" s="45" t="s">
        <v>647</v>
      </c>
      <c r="G21" s="45" t="s">
        <v>648</v>
      </c>
      <c r="H21" s="46"/>
      <c r="L21" s="15"/>
      <c r="O21" s="10" t="str">
        <f t="shared" si="1"/>
        <v>紀念日</v>
      </c>
      <c r="P21" s="10" t="str">
        <f t="shared" si="2"/>
        <v>胡志翔</v>
      </c>
      <c r="Q21" s="10" t="str">
        <f t="shared" si="3"/>
        <v>胡志翔</v>
      </c>
      <c r="R21" s="10" t="str">
        <f t="shared" si="4"/>
        <v>胡志翔</v>
      </c>
      <c r="S21" s="10" t="str">
        <f t="shared" si="5"/>
        <v>胡志翔</v>
      </c>
      <c r="T21" s="10">
        <f t="shared" si="6"/>
      </c>
    </row>
    <row r="22" spans="1:20" s="4" customFormat="1" ht="17.25" customHeight="1">
      <c r="A22" s="44">
        <v>20</v>
      </c>
      <c r="B22" s="43" t="s">
        <v>594</v>
      </c>
      <c r="C22" s="45" t="s">
        <v>649</v>
      </c>
      <c r="D22" s="45" t="s">
        <v>650</v>
      </c>
      <c r="E22" s="45" t="s">
        <v>651</v>
      </c>
      <c r="F22" s="45" t="s">
        <v>652</v>
      </c>
      <c r="G22" s="45" t="s">
        <v>653</v>
      </c>
      <c r="H22" s="46"/>
      <c r="L22" s="15"/>
      <c r="O22" s="10" t="str">
        <f t="shared" si="1"/>
        <v>潘怡媚</v>
      </c>
      <c r="P22" s="10" t="str">
        <f t="shared" si="2"/>
        <v>潘怡媚</v>
      </c>
      <c r="Q22" s="10" t="str">
        <f t="shared" si="3"/>
        <v>潘怡媚</v>
      </c>
      <c r="R22" s="10" t="str">
        <f t="shared" si="4"/>
        <v>潘怡媚</v>
      </c>
      <c r="S22" s="10" t="str">
        <f t="shared" si="5"/>
        <v>潘怡媚</v>
      </c>
      <c r="T22" s="10">
        <f t="shared" si="6"/>
      </c>
    </row>
    <row r="23" spans="1:20" s="4" customFormat="1" ht="17.25" customHeight="1">
      <c r="A23" s="44">
        <v>21</v>
      </c>
      <c r="B23" s="43" t="s">
        <v>600</v>
      </c>
      <c r="C23" s="45" t="s">
        <v>654</v>
      </c>
      <c r="D23" s="45" t="s">
        <v>655</v>
      </c>
      <c r="E23" s="45" t="s">
        <v>656</v>
      </c>
      <c r="F23" s="45" t="s">
        <v>657</v>
      </c>
      <c r="G23" s="45" t="s">
        <v>658</v>
      </c>
      <c r="H23" s="47"/>
      <c r="L23" s="15"/>
      <c r="O23" s="10" t="str">
        <f t="shared" si="1"/>
        <v>鄧雅楨</v>
      </c>
      <c r="P23" s="10" t="str">
        <f t="shared" si="2"/>
        <v>鄧雅楨</v>
      </c>
      <c r="Q23" s="10" t="str">
        <f t="shared" si="3"/>
        <v>鄧雅楨</v>
      </c>
      <c r="R23" s="10" t="str">
        <f t="shared" si="4"/>
        <v>鄧雅楨</v>
      </c>
      <c r="S23" s="10" t="str">
        <f t="shared" si="5"/>
        <v>鄧雅楨</v>
      </c>
      <c r="T23" s="10">
        <f t="shared" si="6"/>
      </c>
    </row>
    <row r="24" spans="1:8" ht="21">
      <c r="A24" s="49" t="s">
        <v>547</v>
      </c>
      <c r="B24" s="49"/>
      <c r="C24" s="49"/>
      <c r="D24" s="49"/>
      <c r="E24" s="49"/>
      <c r="F24" s="49"/>
      <c r="G24" s="49"/>
      <c r="H24" s="49"/>
    </row>
    <row r="25" spans="1:8" ht="17.25">
      <c r="A25" s="30" t="s">
        <v>530</v>
      </c>
      <c r="B25" s="29" t="s">
        <v>532</v>
      </c>
      <c r="C25" s="2" t="s">
        <v>3</v>
      </c>
      <c r="D25" s="2" t="s">
        <v>4</v>
      </c>
      <c r="E25" s="2" t="s">
        <v>5</v>
      </c>
      <c r="F25" s="2" t="s">
        <v>6</v>
      </c>
      <c r="G25" s="2" t="s">
        <v>7</v>
      </c>
      <c r="H25" s="2" t="s">
        <v>8</v>
      </c>
    </row>
    <row r="26" spans="1:20" ht="17.25" customHeight="1">
      <c r="A26" s="44">
        <v>1</v>
      </c>
      <c r="B26" s="43" t="s">
        <v>549</v>
      </c>
      <c r="C26" s="45" t="s">
        <v>659</v>
      </c>
      <c r="D26" s="45" t="s">
        <v>660</v>
      </c>
      <c r="E26" s="45" t="s">
        <v>661</v>
      </c>
      <c r="F26" s="45" t="s">
        <v>662</v>
      </c>
      <c r="G26" s="45" t="s">
        <v>663</v>
      </c>
      <c r="H26" s="46"/>
      <c r="O26" s="10" t="str">
        <f>RIGHT(C26,3)</f>
        <v>高順益</v>
      </c>
      <c r="P26" s="10" t="str">
        <f aca="true" t="shared" si="10" ref="P26:P46">RIGHT(D26,3)</f>
        <v>高順益</v>
      </c>
      <c r="Q26" s="10" t="str">
        <f aca="true" t="shared" si="11" ref="Q26:Q46">RIGHT(E26,3)</f>
        <v>高順益</v>
      </c>
      <c r="R26" s="10" t="str">
        <f aca="true" t="shared" si="12" ref="R26:R46">RIGHT(F26,3)</f>
        <v>高順益</v>
      </c>
      <c r="S26" s="10" t="str">
        <f aca="true" t="shared" si="13" ref="S26:S46">RIGHT(G26,3)</f>
        <v>高順益</v>
      </c>
      <c r="T26" s="10">
        <f aca="true" t="shared" si="14" ref="T26:T46">RIGHT(H26,3)</f>
      </c>
    </row>
    <row r="27" spans="1:20" ht="17.25" customHeight="1">
      <c r="A27" s="44">
        <v>2</v>
      </c>
      <c r="B27" s="43" t="s">
        <v>664</v>
      </c>
      <c r="C27" s="25" t="s">
        <v>369</v>
      </c>
      <c r="D27" s="25" t="s">
        <v>371</v>
      </c>
      <c r="E27" s="45" t="s">
        <v>665</v>
      </c>
      <c r="F27" s="45" t="s">
        <v>666</v>
      </c>
      <c r="G27" s="45" t="s">
        <v>667</v>
      </c>
      <c r="H27" s="46"/>
      <c r="O27" s="10" t="str">
        <f aca="true" t="shared" si="15" ref="O27:O46">RIGHT(C27,3)</f>
        <v>節放假</v>
      </c>
      <c r="P27" s="10" t="str">
        <f t="shared" si="10"/>
        <v>節放假</v>
      </c>
      <c r="Q27" s="10" t="str">
        <f t="shared" si="11"/>
        <v>林正雄</v>
      </c>
      <c r="R27" s="10" t="str">
        <f t="shared" si="12"/>
        <v>林正雄</v>
      </c>
      <c r="S27" s="10" t="str">
        <f t="shared" si="13"/>
        <v>林正雄</v>
      </c>
      <c r="T27" s="10">
        <f t="shared" si="14"/>
      </c>
    </row>
    <row r="28" spans="1:20" ht="17.25" customHeight="1">
      <c r="A28" s="44">
        <v>3</v>
      </c>
      <c r="B28" s="43" t="s">
        <v>668</v>
      </c>
      <c r="C28" s="45" t="s">
        <v>669</v>
      </c>
      <c r="D28" s="45" t="s">
        <v>670</v>
      </c>
      <c r="E28" s="25" t="s">
        <v>126</v>
      </c>
      <c r="F28" s="45" t="s">
        <v>671</v>
      </c>
      <c r="G28" s="45" t="s">
        <v>672</v>
      </c>
      <c r="H28" s="46"/>
      <c r="O28" s="10" t="str">
        <f t="shared" si="15"/>
        <v>蔡俊雄</v>
      </c>
      <c r="P28" s="10" t="str">
        <f t="shared" si="10"/>
        <v>蔡俊雄</v>
      </c>
      <c r="Q28" s="10" t="str">
        <f t="shared" si="11"/>
        <v>紀念日</v>
      </c>
      <c r="R28" s="10" t="str">
        <f t="shared" si="12"/>
        <v>蔡俊雄</v>
      </c>
      <c r="S28" s="10" t="str">
        <f t="shared" si="13"/>
        <v>蔡俊雄</v>
      </c>
      <c r="T28" s="10">
        <f t="shared" si="14"/>
      </c>
    </row>
    <row r="29" spans="1:20" ht="17.25" customHeight="1">
      <c r="A29" s="44">
        <v>4</v>
      </c>
      <c r="B29" s="43" t="s">
        <v>621</v>
      </c>
      <c r="C29" s="45" t="s">
        <v>673</v>
      </c>
      <c r="D29" s="45" t="s">
        <v>674</v>
      </c>
      <c r="E29" s="45" t="s">
        <v>675</v>
      </c>
      <c r="F29" s="45" t="s">
        <v>676</v>
      </c>
      <c r="G29" s="45" t="s">
        <v>677</v>
      </c>
      <c r="H29" s="46"/>
      <c r="O29" s="10" t="str">
        <f t="shared" si="15"/>
        <v>李小君</v>
      </c>
      <c r="P29" s="10" t="str">
        <f t="shared" si="10"/>
        <v>李小君</v>
      </c>
      <c r="Q29" s="10" t="str">
        <f t="shared" si="11"/>
        <v>李小君</v>
      </c>
      <c r="R29" s="10" t="str">
        <f t="shared" si="12"/>
        <v>李小君</v>
      </c>
      <c r="S29" s="10" t="str">
        <f t="shared" si="13"/>
        <v>李小君</v>
      </c>
      <c r="T29" s="10">
        <f t="shared" si="14"/>
      </c>
    </row>
    <row r="30" spans="1:20" ht="27.75" customHeight="1">
      <c r="A30" s="44">
        <v>5</v>
      </c>
      <c r="B30" s="43" t="s">
        <v>780</v>
      </c>
      <c r="C30" s="45" t="s">
        <v>678</v>
      </c>
      <c r="D30" s="45" t="s">
        <v>679</v>
      </c>
      <c r="E30" s="45" t="s">
        <v>680</v>
      </c>
      <c r="F30" s="45" t="s">
        <v>681</v>
      </c>
      <c r="G30" s="45" t="s">
        <v>779</v>
      </c>
      <c r="H30" s="46"/>
      <c r="O30" s="10" t="str">
        <f t="shared" si="15"/>
        <v>許漢良</v>
      </c>
      <c r="P30" s="10" t="str">
        <f t="shared" si="10"/>
        <v>許漢良</v>
      </c>
      <c r="Q30" s="10" t="str">
        <f t="shared" si="11"/>
        <v>許漢良</v>
      </c>
      <c r="R30" s="10" t="str">
        <f t="shared" si="12"/>
        <v>許漢良</v>
      </c>
      <c r="S30" s="10" t="str">
        <f t="shared" si="13"/>
        <v>林正雄</v>
      </c>
      <c r="T30" s="10">
        <f t="shared" si="14"/>
      </c>
    </row>
    <row r="31" spans="1:20" ht="17.25" customHeight="1">
      <c r="A31" s="44">
        <v>6</v>
      </c>
      <c r="B31" s="43" t="s">
        <v>633</v>
      </c>
      <c r="C31" s="45" t="s">
        <v>682</v>
      </c>
      <c r="D31" s="45" t="s">
        <v>683</v>
      </c>
      <c r="E31" s="45" t="s">
        <v>684</v>
      </c>
      <c r="F31" s="45" t="s">
        <v>685</v>
      </c>
      <c r="G31" s="45" t="s">
        <v>686</v>
      </c>
      <c r="H31" s="46"/>
      <c r="O31" s="10" t="str">
        <f t="shared" si="15"/>
        <v>王義薰</v>
      </c>
      <c r="P31" s="10" t="str">
        <f t="shared" si="10"/>
        <v>王義薰</v>
      </c>
      <c r="Q31" s="10" t="str">
        <f t="shared" si="11"/>
        <v>王義薰</v>
      </c>
      <c r="R31" s="10" t="str">
        <f t="shared" si="12"/>
        <v>王義薰</v>
      </c>
      <c r="S31" s="10" t="str">
        <f t="shared" si="13"/>
        <v>王義薰</v>
      </c>
      <c r="T31" s="10">
        <f t="shared" si="14"/>
      </c>
    </row>
    <row r="32" spans="1:20" ht="25.5" customHeight="1">
      <c r="A32" s="44">
        <v>7</v>
      </c>
      <c r="B32" s="43" t="s">
        <v>687</v>
      </c>
      <c r="C32" s="45" t="s">
        <v>688</v>
      </c>
      <c r="D32" s="45" t="s">
        <v>689</v>
      </c>
      <c r="E32" s="45" t="s">
        <v>690</v>
      </c>
      <c r="F32" s="45" t="s">
        <v>691</v>
      </c>
      <c r="G32" s="45" t="s">
        <v>692</v>
      </c>
      <c r="H32" s="47" t="s">
        <v>548</v>
      </c>
      <c r="O32" s="10" t="str">
        <f t="shared" si="15"/>
        <v>林麗雪</v>
      </c>
      <c r="P32" s="10" t="str">
        <f t="shared" si="10"/>
        <v>林麗雪</v>
      </c>
      <c r="Q32" s="10" t="str">
        <f t="shared" si="11"/>
        <v>林麗雪</v>
      </c>
      <c r="R32" s="10" t="str">
        <f t="shared" si="12"/>
        <v>林麗雪</v>
      </c>
      <c r="S32" s="10" t="str">
        <f t="shared" si="13"/>
        <v>林麗雪</v>
      </c>
      <c r="T32" s="10" t="str">
        <f t="shared" si="14"/>
        <v>胡志翔</v>
      </c>
    </row>
    <row r="33" spans="1:20" ht="17.25" customHeight="1">
      <c r="A33" s="44">
        <v>8</v>
      </c>
      <c r="B33" s="43" t="s">
        <v>693</v>
      </c>
      <c r="C33" s="45" t="s">
        <v>694</v>
      </c>
      <c r="D33" s="45" t="s">
        <v>695</v>
      </c>
      <c r="E33" s="45" t="s">
        <v>696</v>
      </c>
      <c r="F33" s="25" t="s">
        <v>217</v>
      </c>
      <c r="G33" s="25" t="s">
        <v>218</v>
      </c>
      <c r="H33" s="46"/>
      <c r="O33" s="10" t="str">
        <f t="shared" si="15"/>
        <v>胡志翔</v>
      </c>
      <c r="P33" s="10" t="str">
        <f t="shared" si="10"/>
        <v>胡志翔</v>
      </c>
      <c r="Q33" s="10" t="str">
        <f t="shared" si="11"/>
        <v>胡志翔</v>
      </c>
      <c r="R33" s="10" t="str">
        <f t="shared" si="12"/>
        <v>掃墓節</v>
      </c>
      <c r="S33" s="10" t="str">
        <f t="shared" si="13"/>
        <v>六假)</v>
      </c>
      <c r="T33" s="10">
        <f t="shared" si="14"/>
      </c>
    </row>
    <row r="34" spans="1:20" ht="16.5" customHeight="1">
      <c r="A34" s="44">
        <v>9</v>
      </c>
      <c r="B34" s="43" t="s">
        <v>697</v>
      </c>
      <c r="C34" s="25" t="s">
        <v>219</v>
      </c>
      <c r="D34" s="45" t="s">
        <v>698</v>
      </c>
      <c r="E34" s="45" t="s">
        <v>699</v>
      </c>
      <c r="F34" s="45" t="s">
        <v>700</v>
      </c>
      <c r="G34" s="45" t="s">
        <v>701</v>
      </c>
      <c r="H34" s="46"/>
      <c r="O34" s="10" t="str">
        <f t="shared" si="15"/>
        <v>會補假</v>
      </c>
      <c r="P34" s="10" t="str">
        <f t="shared" si="10"/>
        <v>潘怡媚</v>
      </c>
      <c r="Q34" s="10" t="str">
        <f t="shared" si="11"/>
        <v>潘怡媚</v>
      </c>
      <c r="R34" s="10" t="str">
        <f t="shared" si="12"/>
        <v>潘怡媚</v>
      </c>
      <c r="S34" s="10" t="str">
        <f t="shared" si="13"/>
        <v>潘怡媚</v>
      </c>
      <c r="T34" s="10">
        <f t="shared" si="14"/>
      </c>
    </row>
    <row r="35" spans="1:20" ht="16.5" customHeight="1">
      <c r="A35" s="44">
        <v>10</v>
      </c>
      <c r="B35" s="43" t="s">
        <v>600</v>
      </c>
      <c r="C35" s="45" t="s">
        <v>702</v>
      </c>
      <c r="D35" s="45" t="s">
        <v>703</v>
      </c>
      <c r="E35" s="45" t="s">
        <v>704</v>
      </c>
      <c r="F35" s="45" t="s">
        <v>705</v>
      </c>
      <c r="G35" s="45" t="s">
        <v>706</v>
      </c>
      <c r="H35" s="46"/>
      <c r="O35" s="10" t="str">
        <f t="shared" si="15"/>
        <v>鄧雅楨</v>
      </c>
      <c r="P35" s="10" t="str">
        <f t="shared" si="10"/>
        <v>鄧雅楨</v>
      </c>
      <c r="Q35" s="10" t="str">
        <f t="shared" si="11"/>
        <v>鄧雅楨</v>
      </c>
      <c r="R35" s="10" t="str">
        <f t="shared" si="12"/>
        <v>鄧雅楨</v>
      </c>
      <c r="S35" s="10" t="str">
        <f t="shared" si="13"/>
        <v>鄧雅楨</v>
      </c>
      <c r="T35" s="10">
        <f t="shared" si="14"/>
      </c>
    </row>
    <row r="36" spans="1:20" ht="16.5" customHeight="1">
      <c r="A36" s="44">
        <v>11</v>
      </c>
      <c r="B36" s="43" t="s">
        <v>549</v>
      </c>
      <c r="C36" s="45" t="s">
        <v>707</v>
      </c>
      <c r="D36" s="45" t="s">
        <v>708</v>
      </c>
      <c r="E36" s="45" t="s">
        <v>709</v>
      </c>
      <c r="F36" s="45" t="s">
        <v>710</v>
      </c>
      <c r="G36" s="45" t="s">
        <v>711</v>
      </c>
      <c r="H36" s="46"/>
      <c r="O36" s="10" t="str">
        <f t="shared" si="15"/>
        <v>高順益</v>
      </c>
      <c r="P36" s="10" t="str">
        <f t="shared" si="10"/>
        <v>高順益</v>
      </c>
      <c r="Q36" s="10" t="str">
        <f t="shared" si="11"/>
        <v>高順益</v>
      </c>
      <c r="R36" s="10" t="str">
        <f t="shared" si="12"/>
        <v>高順益</v>
      </c>
      <c r="S36" s="10" t="str">
        <f t="shared" si="13"/>
        <v>高順益</v>
      </c>
      <c r="T36" s="10">
        <f t="shared" si="14"/>
      </c>
    </row>
    <row r="37" spans="1:20" ht="16.5" customHeight="1">
      <c r="A37" s="44">
        <v>12</v>
      </c>
      <c r="B37" s="43" t="s">
        <v>555</v>
      </c>
      <c r="C37" s="45" t="s">
        <v>712</v>
      </c>
      <c r="D37" s="45" t="s">
        <v>713</v>
      </c>
      <c r="E37" s="45" t="s">
        <v>714</v>
      </c>
      <c r="F37" s="45" t="s">
        <v>715</v>
      </c>
      <c r="G37" s="45" t="s">
        <v>716</v>
      </c>
      <c r="H37" s="46"/>
      <c r="O37" s="10" t="str">
        <f t="shared" si="15"/>
        <v>林正雄</v>
      </c>
      <c r="P37" s="10" t="str">
        <f t="shared" si="10"/>
        <v>林正雄</v>
      </c>
      <c r="Q37" s="10" t="str">
        <f t="shared" si="11"/>
        <v>林正雄</v>
      </c>
      <c r="R37" s="10" t="str">
        <f t="shared" si="12"/>
        <v>林正雄</v>
      </c>
      <c r="S37" s="10" t="str">
        <f t="shared" si="13"/>
        <v>林正雄</v>
      </c>
      <c r="T37" s="10">
        <f t="shared" si="14"/>
      </c>
    </row>
    <row r="38" spans="1:20" ht="16.5" customHeight="1">
      <c r="A38" s="44">
        <v>13</v>
      </c>
      <c r="B38" s="43" t="s">
        <v>561</v>
      </c>
      <c r="C38" s="45" t="s">
        <v>717</v>
      </c>
      <c r="D38" s="45" t="s">
        <v>718</v>
      </c>
      <c r="E38" s="45" t="s">
        <v>719</v>
      </c>
      <c r="F38" s="45" t="s">
        <v>720</v>
      </c>
      <c r="G38" s="45" t="s">
        <v>721</v>
      </c>
      <c r="H38" s="46"/>
      <c r="O38" s="10" t="str">
        <f t="shared" si="15"/>
        <v>蔡俊雄</v>
      </c>
      <c r="P38" s="10" t="str">
        <f t="shared" si="10"/>
        <v>蔡俊雄</v>
      </c>
      <c r="Q38" s="10" t="str">
        <f t="shared" si="11"/>
        <v>蔡俊雄</v>
      </c>
      <c r="R38" s="10" t="str">
        <f t="shared" si="12"/>
        <v>蔡俊雄</v>
      </c>
      <c r="S38" s="10" t="str">
        <f t="shared" si="13"/>
        <v>蔡俊雄</v>
      </c>
      <c r="T38" s="10">
        <f t="shared" si="14"/>
      </c>
    </row>
    <row r="39" spans="1:20" ht="16.5" customHeight="1">
      <c r="A39" s="44">
        <v>14</v>
      </c>
      <c r="B39" s="43" t="s">
        <v>621</v>
      </c>
      <c r="C39" s="45" t="s">
        <v>722</v>
      </c>
      <c r="D39" s="45" t="s">
        <v>723</v>
      </c>
      <c r="E39" s="45" t="s">
        <v>724</v>
      </c>
      <c r="F39" s="45" t="s">
        <v>725</v>
      </c>
      <c r="G39" s="45" t="s">
        <v>726</v>
      </c>
      <c r="H39" s="46"/>
      <c r="O39" s="10" t="str">
        <f t="shared" si="15"/>
        <v>李小君</v>
      </c>
      <c r="P39" s="10" t="str">
        <f t="shared" si="10"/>
        <v>李小君</v>
      </c>
      <c r="Q39" s="10" t="str">
        <f t="shared" si="11"/>
        <v>李小君</v>
      </c>
      <c r="R39" s="10" t="str">
        <f t="shared" si="12"/>
        <v>李小君</v>
      </c>
      <c r="S39" s="10" t="str">
        <f t="shared" si="13"/>
        <v>李小君</v>
      </c>
      <c r="T39" s="10">
        <f t="shared" si="14"/>
      </c>
    </row>
    <row r="40" spans="1:20" ht="16.5" customHeight="1">
      <c r="A40" s="44">
        <v>15</v>
      </c>
      <c r="B40" s="43" t="s">
        <v>627</v>
      </c>
      <c r="C40" s="45" t="s">
        <v>727</v>
      </c>
      <c r="D40" s="45" t="s">
        <v>728</v>
      </c>
      <c r="E40" s="45" t="s">
        <v>729</v>
      </c>
      <c r="F40" s="45" t="s">
        <v>730</v>
      </c>
      <c r="G40" s="45" t="s">
        <v>731</v>
      </c>
      <c r="H40" s="46"/>
      <c r="O40" s="10" t="str">
        <f t="shared" si="15"/>
        <v>許漢良</v>
      </c>
      <c r="P40" s="10" t="str">
        <f t="shared" si="10"/>
        <v>許漢良</v>
      </c>
      <c r="Q40" s="10" t="str">
        <f t="shared" si="11"/>
        <v>許漢良</v>
      </c>
      <c r="R40" s="10" t="str">
        <f t="shared" si="12"/>
        <v>許漢良</v>
      </c>
      <c r="S40" s="10" t="str">
        <f t="shared" si="13"/>
        <v>許漢良</v>
      </c>
      <c r="T40" s="10">
        <f t="shared" si="14"/>
      </c>
    </row>
    <row r="41" spans="1:20" ht="16.5" customHeight="1">
      <c r="A41" s="44">
        <v>16</v>
      </c>
      <c r="B41" s="43" t="s">
        <v>633</v>
      </c>
      <c r="C41" s="45" t="s">
        <v>732</v>
      </c>
      <c r="D41" s="45" t="s">
        <v>733</v>
      </c>
      <c r="E41" s="45" t="s">
        <v>734</v>
      </c>
      <c r="F41" s="45" t="s">
        <v>735</v>
      </c>
      <c r="G41" s="45" t="s">
        <v>736</v>
      </c>
      <c r="H41" s="46"/>
      <c r="O41" s="10" t="str">
        <f t="shared" si="15"/>
        <v>王義薰</v>
      </c>
      <c r="P41" s="10" t="str">
        <f t="shared" si="10"/>
        <v>王義薰</v>
      </c>
      <c r="Q41" s="10" t="str">
        <f t="shared" si="11"/>
        <v>王義薰</v>
      </c>
      <c r="R41" s="10" t="str">
        <f t="shared" si="12"/>
        <v>王義薰</v>
      </c>
      <c r="S41" s="10" t="str">
        <f t="shared" si="13"/>
        <v>王義薰</v>
      </c>
      <c r="T41" s="10">
        <f t="shared" si="14"/>
      </c>
    </row>
    <row r="42" spans="1:20" ht="16.5" customHeight="1">
      <c r="A42" s="44">
        <v>17</v>
      </c>
      <c r="B42" s="43" t="s">
        <v>582</v>
      </c>
      <c r="C42" s="45" t="s">
        <v>737</v>
      </c>
      <c r="D42" s="45" t="s">
        <v>738</v>
      </c>
      <c r="E42" s="45" t="s">
        <v>739</v>
      </c>
      <c r="F42" s="45" t="s">
        <v>740</v>
      </c>
      <c r="G42" s="45" t="s">
        <v>741</v>
      </c>
      <c r="H42" s="46"/>
      <c r="O42" s="10" t="str">
        <f t="shared" si="15"/>
        <v>林麗雪</v>
      </c>
      <c r="P42" s="10" t="str">
        <f t="shared" si="10"/>
        <v>林麗雪</v>
      </c>
      <c r="Q42" s="10" t="str">
        <f t="shared" si="11"/>
        <v>林麗雪</v>
      </c>
      <c r="R42" s="10" t="str">
        <f t="shared" si="12"/>
        <v>林麗雪</v>
      </c>
      <c r="S42" s="10" t="str">
        <f t="shared" si="13"/>
        <v>林麗雪</v>
      </c>
      <c r="T42" s="10">
        <f t="shared" si="14"/>
      </c>
    </row>
    <row r="43" spans="1:20" ht="16.5" customHeight="1">
      <c r="A43" s="44">
        <v>18</v>
      </c>
      <c r="B43" s="43" t="s">
        <v>588</v>
      </c>
      <c r="C43" s="45" t="s">
        <v>742</v>
      </c>
      <c r="D43" s="45" t="s">
        <v>743</v>
      </c>
      <c r="E43" s="45" t="s">
        <v>744</v>
      </c>
      <c r="F43" s="45" t="s">
        <v>745</v>
      </c>
      <c r="G43" s="45" t="s">
        <v>746</v>
      </c>
      <c r="H43" s="46"/>
      <c r="O43" s="10" t="str">
        <f t="shared" si="15"/>
        <v>胡志翔</v>
      </c>
      <c r="P43" s="10" t="str">
        <f t="shared" si="10"/>
        <v>胡志翔</v>
      </c>
      <c r="Q43" s="10" t="str">
        <f t="shared" si="11"/>
        <v>胡志翔</v>
      </c>
      <c r="R43" s="10" t="str">
        <f t="shared" si="12"/>
        <v>胡志翔</v>
      </c>
      <c r="S43" s="10" t="str">
        <f t="shared" si="13"/>
        <v>胡志翔</v>
      </c>
      <c r="T43" s="10">
        <f t="shared" si="14"/>
      </c>
    </row>
    <row r="44" spans="1:20" ht="16.5" customHeight="1">
      <c r="A44" s="44">
        <v>19</v>
      </c>
      <c r="B44" s="43" t="s">
        <v>697</v>
      </c>
      <c r="C44" s="25" t="s">
        <v>268</v>
      </c>
      <c r="D44" s="45" t="s">
        <v>747</v>
      </c>
      <c r="E44" s="45" t="s">
        <v>748</v>
      </c>
      <c r="F44" s="45" t="s">
        <v>749</v>
      </c>
      <c r="G44" s="45" t="s">
        <v>750</v>
      </c>
      <c r="H44" s="46"/>
      <c r="O44" s="10" t="str">
        <f t="shared" si="15"/>
        <v>端午節</v>
      </c>
      <c r="P44" s="10" t="str">
        <f t="shared" si="10"/>
        <v>潘怡媚</v>
      </c>
      <c r="Q44" s="10" t="str">
        <f t="shared" si="11"/>
        <v>潘怡媚</v>
      </c>
      <c r="R44" s="10" t="str">
        <f t="shared" si="12"/>
        <v>潘怡媚</v>
      </c>
      <c r="S44" s="10" t="str">
        <f t="shared" si="13"/>
        <v>潘怡媚</v>
      </c>
      <c r="T44" s="10">
        <f t="shared" si="14"/>
      </c>
    </row>
    <row r="45" spans="1:20" ht="24.75" customHeight="1">
      <c r="A45" s="44">
        <v>20</v>
      </c>
      <c r="B45" s="43" t="s">
        <v>790</v>
      </c>
      <c r="C45" s="45" t="s">
        <v>778</v>
      </c>
      <c r="D45" s="45" t="s">
        <v>751</v>
      </c>
      <c r="E45" s="45" t="s">
        <v>752</v>
      </c>
      <c r="F45" s="45" t="s">
        <v>753</v>
      </c>
      <c r="G45" s="45" t="s">
        <v>754</v>
      </c>
      <c r="H45" s="46"/>
      <c r="O45" s="10" t="str">
        <f t="shared" si="15"/>
        <v>潘怡媚</v>
      </c>
      <c r="P45" s="10" t="str">
        <f t="shared" si="10"/>
        <v>鄧雅楨</v>
      </c>
      <c r="Q45" s="10" t="str">
        <f t="shared" si="11"/>
        <v>鄧雅楨</v>
      </c>
      <c r="R45" s="10" t="str">
        <f t="shared" si="12"/>
        <v>鄧雅楨</v>
      </c>
      <c r="S45" s="10" t="str">
        <f t="shared" si="13"/>
        <v>鄧雅楨</v>
      </c>
      <c r="T45" s="10">
        <f t="shared" si="14"/>
      </c>
    </row>
    <row r="46" spans="15:20" ht="16.5">
      <c r="O46" s="10">
        <f t="shared" si="15"/>
      </c>
      <c r="P46" s="10">
        <f t="shared" si="10"/>
      </c>
      <c r="Q46" s="10">
        <f t="shared" si="11"/>
      </c>
      <c r="R46" s="10">
        <f t="shared" si="12"/>
      </c>
      <c r="S46" s="10">
        <f t="shared" si="13"/>
      </c>
      <c r="T46" s="10">
        <f t="shared" si="14"/>
      </c>
    </row>
  </sheetData>
  <sheetProtection/>
  <mergeCells count="4">
    <mergeCell ref="L8:M8"/>
    <mergeCell ref="J1:J2"/>
    <mergeCell ref="I1:I2"/>
    <mergeCell ref="K8:K9"/>
  </mergeCells>
  <printOptions/>
  <pageMargins left="0.3937007874015748" right="0.3937007874015748" top="0.1968503937007874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5"/>
  <sheetViews>
    <sheetView zoomScale="85" zoomScaleNormal="85" workbookViewId="0" topLeftCell="A1">
      <selection activeCell="G22" sqref="G22"/>
    </sheetView>
  </sheetViews>
  <sheetFormatPr defaultColWidth="9.00390625" defaultRowHeight="16.5"/>
  <cols>
    <col min="4" max="4" width="2.50390625" style="0" bestFit="1" customWidth="1"/>
    <col min="5" max="5" width="2.625" style="1" customWidth="1"/>
    <col min="6" max="6" width="8.50390625" style="1" customWidth="1"/>
    <col min="7" max="11" width="14.375" style="1" customWidth="1"/>
    <col min="12" max="12" width="12.125" style="1" customWidth="1"/>
    <col min="13" max="14" width="0" style="0" hidden="1" customWidth="1"/>
    <col min="15" max="15" width="4.625" style="0" hidden="1" customWidth="1"/>
    <col min="16" max="16" width="8.75390625" style="1" hidden="1" customWidth="1"/>
    <col min="17" max="17" width="9.50390625" style="1" hidden="1" customWidth="1"/>
    <col min="18" max="23" width="0" style="0" hidden="1" customWidth="1"/>
    <col min="24" max="24" width="19.375" style="0" hidden="1" customWidth="1"/>
    <col min="25" max="27" width="0" style="0" hidden="1" customWidth="1"/>
  </cols>
  <sheetData>
    <row r="1" spans="5:17" s="3" customFormat="1" ht="16.5" customHeight="1">
      <c r="E1" s="58" t="s">
        <v>540</v>
      </c>
      <c r="F1" s="58"/>
      <c r="G1" s="58"/>
      <c r="H1" s="58"/>
      <c r="I1" s="58"/>
      <c r="J1" s="58"/>
      <c r="K1" s="58"/>
      <c r="L1" s="58"/>
      <c r="O1" s="58" t="s">
        <v>0</v>
      </c>
      <c r="P1" s="58"/>
      <c r="Q1" s="58"/>
    </row>
    <row r="2" spans="2:17" s="1" customFormat="1" ht="17.25">
      <c r="B2" s="29" t="s">
        <v>531</v>
      </c>
      <c r="C2" s="34"/>
      <c r="E2" s="30" t="s">
        <v>530</v>
      </c>
      <c r="F2" s="29" t="s">
        <v>532</v>
      </c>
      <c r="G2" s="31" t="s">
        <v>3</v>
      </c>
      <c r="H2" s="31" t="s">
        <v>4</v>
      </c>
      <c r="I2" s="31" t="s">
        <v>5</v>
      </c>
      <c r="J2" s="31" t="s">
        <v>6</v>
      </c>
      <c r="K2" s="31" t="s">
        <v>7</v>
      </c>
      <c r="L2" s="31" t="s">
        <v>8</v>
      </c>
      <c r="O2" s="2" t="s">
        <v>1</v>
      </c>
      <c r="P2" s="2" t="s">
        <v>2</v>
      </c>
      <c r="Q2" s="2" t="s">
        <v>8</v>
      </c>
    </row>
    <row r="3" spans="2:34" s="4" customFormat="1" ht="43.5" thickBot="1">
      <c r="B3" s="32" t="s">
        <v>529</v>
      </c>
      <c r="C3" s="35"/>
      <c r="D3" s="4">
        <v>1</v>
      </c>
      <c r="E3" s="44">
        <v>1</v>
      </c>
      <c r="F3" s="43" t="str">
        <f>""&amp;B3</f>
        <v>許漢良1
王義薰1
胡志翔1</v>
      </c>
      <c r="G3" s="45"/>
      <c r="H3" s="45"/>
      <c r="I3" s="45" t="s">
        <v>533</v>
      </c>
      <c r="J3" s="45" t="s">
        <v>534</v>
      </c>
      <c r="K3" s="45" t="s">
        <v>535</v>
      </c>
      <c r="L3" s="46"/>
      <c r="N3" s="6">
        <f aca="true" t="shared" si="0" ref="N3:N23">L3</f>
        <v>0</v>
      </c>
      <c r="O3" s="7">
        <v>1</v>
      </c>
      <c r="P3" s="9" t="s">
        <v>9</v>
      </c>
      <c r="Q3" s="8">
        <v>42980</v>
      </c>
      <c r="R3" s="7">
        <v>1</v>
      </c>
      <c r="S3" s="5">
        <v>42974</v>
      </c>
      <c r="T3" s="5">
        <f>S3+6</f>
        <v>42980</v>
      </c>
      <c r="W3" s="11" t="s">
        <v>95</v>
      </c>
      <c r="X3" s="15" t="str">
        <f aca="true" t="shared" si="1" ref="X3:X45">W3&amp;"A"&amp;Y3</f>
        <v>一A8月27-9月2</v>
      </c>
      <c r="Y3" s="15" t="str">
        <f aca="true" t="shared" si="2" ref="Y3:Y45">Z3&amp;"-"&amp;AA3</f>
        <v>8月27-9月2</v>
      </c>
      <c r="Z3" s="12" t="s">
        <v>13</v>
      </c>
      <c r="AA3" s="12" t="s">
        <v>14</v>
      </c>
      <c r="AC3" s="41" t="s">
        <v>387</v>
      </c>
      <c r="AD3" s="41" t="s">
        <v>388</v>
      </c>
      <c r="AE3" s="41" t="s">
        <v>389</v>
      </c>
      <c r="AF3" s="41" t="s">
        <v>390</v>
      </c>
      <c r="AG3" s="41" t="s">
        <v>391</v>
      </c>
      <c r="AH3" s="41" t="s">
        <v>392</v>
      </c>
    </row>
    <row r="4" spans="2:34" s="4" customFormat="1" ht="17.25" thickBot="1">
      <c r="B4" s="33" t="s">
        <v>381</v>
      </c>
      <c r="C4" s="36">
        <v>5</v>
      </c>
      <c r="D4" s="4">
        <f>D3</f>
        <v>1</v>
      </c>
      <c r="E4" s="44">
        <v>2</v>
      </c>
      <c r="F4" s="43" t="str">
        <f>B4&amp;C4</f>
        <v>高順益5</v>
      </c>
      <c r="G4" s="45" t="str">
        <f>AC4&amp;""&amp;B4</f>
        <v>9/4高順益</v>
      </c>
      <c r="H4" s="45" t="str">
        <f>AD4&amp;""&amp;B4</f>
        <v>9/5高順益</v>
      </c>
      <c r="I4" s="45" t="str">
        <f>AE4&amp;""&amp;B4</f>
        <v>9/6高順益</v>
      </c>
      <c r="J4" s="45" t="str">
        <f aca="true" t="shared" si="3" ref="J4:J23">AF4&amp;""&amp;B4</f>
        <v>9/7高順益</v>
      </c>
      <c r="K4" s="45" t="str">
        <f aca="true" t="shared" si="4" ref="K4:K23">AG4&amp;""&amp;B4</f>
        <v>9/8高順益</v>
      </c>
      <c r="L4" s="46"/>
      <c r="M4" s="6" t="e">
        <f>#REF!</f>
        <v>#REF!</v>
      </c>
      <c r="N4" s="6">
        <f t="shared" si="0"/>
        <v>0</v>
      </c>
      <c r="O4" s="7">
        <f aca="true" t="shared" si="5" ref="O4:O23">O3+1</f>
        <v>2</v>
      </c>
      <c r="P4" s="8">
        <f>Q3+1</f>
        <v>42981</v>
      </c>
      <c r="Q4" s="8">
        <f>Q3+7</f>
        <v>42987</v>
      </c>
      <c r="R4" s="7">
        <f aca="true" t="shared" si="6" ref="R4:R23">R3+1</f>
        <v>2</v>
      </c>
      <c r="S4" s="5">
        <f aca="true" t="shared" si="7" ref="S4:S23">S3+7</f>
        <v>42981</v>
      </c>
      <c r="T4" s="5">
        <f aca="true" t="shared" si="8" ref="T4:T23">T3+7</f>
        <v>42987</v>
      </c>
      <c r="W4" s="11" t="s">
        <v>96</v>
      </c>
      <c r="X4" s="15" t="str">
        <f t="shared" si="1"/>
        <v>二A9月3-9月9</v>
      </c>
      <c r="Y4" s="15" t="str">
        <f t="shared" si="2"/>
        <v>9月3-9月9</v>
      </c>
      <c r="Z4" s="12" t="s">
        <v>15</v>
      </c>
      <c r="AA4" s="12" t="s">
        <v>16</v>
      </c>
      <c r="AC4" s="41" t="s">
        <v>393</v>
      </c>
      <c r="AD4" s="41" t="s">
        <v>394</v>
      </c>
      <c r="AE4" s="41" t="s">
        <v>395</v>
      </c>
      <c r="AF4" s="41" t="s">
        <v>396</v>
      </c>
      <c r="AG4" s="41" t="s">
        <v>397</v>
      </c>
      <c r="AH4" s="41" t="s">
        <v>398</v>
      </c>
    </row>
    <row r="5" spans="2:34" s="4" customFormat="1" ht="17.25" thickBot="1">
      <c r="B5" s="33" t="s">
        <v>382</v>
      </c>
      <c r="C5" s="36">
        <v>5</v>
      </c>
      <c r="D5" s="4">
        <f>D4</f>
        <v>1</v>
      </c>
      <c r="E5" s="44">
        <v>3</v>
      </c>
      <c r="F5" s="43" t="str">
        <f aca="true" t="shared" si="9" ref="F5:F23">B5&amp;C5</f>
        <v>林正雄5</v>
      </c>
      <c r="G5" s="45" t="str">
        <f>AC5&amp;""&amp;B5</f>
        <v>9/11林正雄</v>
      </c>
      <c r="H5" s="45" t="str">
        <f>AD5&amp;""&amp;B5</f>
        <v>9/12林正雄</v>
      </c>
      <c r="I5" s="45" t="str">
        <f>AE5&amp;""&amp;B5</f>
        <v>9/13林正雄</v>
      </c>
      <c r="J5" s="45" t="str">
        <f t="shared" si="3"/>
        <v>9/14林正雄</v>
      </c>
      <c r="K5" s="45" t="str">
        <f t="shared" si="4"/>
        <v>9/15林正雄</v>
      </c>
      <c r="L5" s="46"/>
      <c r="M5" s="6" t="e">
        <f>#REF!</f>
        <v>#REF!</v>
      </c>
      <c r="N5" s="6">
        <f t="shared" si="0"/>
        <v>0</v>
      </c>
      <c r="O5" s="7">
        <f t="shared" si="5"/>
        <v>3</v>
      </c>
      <c r="P5" s="8">
        <f aca="true" t="shared" si="10" ref="P5:P23">P4+7</f>
        <v>42988</v>
      </c>
      <c r="Q5" s="8">
        <f>Q4+7</f>
        <v>42994</v>
      </c>
      <c r="R5" s="7">
        <f t="shared" si="6"/>
        <v>3</v>
      </c>
      <c r="S5" s="5">
        <f t="shared" si="7"/>
        <v>42988</v>
      </c>
      <c r="T5" s="5">
        <f t="shared" si="8"/>
        <v>42994</v>
      </c>
      <c r="W5" s="11" t="s">
        <v>97</v>
      </c>
      <c r="X5" s="15" t="str">
        <f t="shared" si="1"/>
        <v>三A9月10-9月16</v>
      </c>
      <c r="Y5" s="15" t="str">
        <f t="shared" si="2"/>
        <v>9月10-9月16</v>
      </c>
      <c r="Z5" s="12" t="s">
        <v>17</v>
      </c>
      <c r="AA5" s="12" t="s">
        <v>18</v>
      </c>
      <c r="AC5" s="41" t="s">
        <v>399</v>
      </c>
      <c r="AD5" s="41" t="s">
        <v>400</v>
      </c>
      <c r="AE5" s="41" t="s">
        <v>401</v>
      </c>
      <c r="AF5" s="41" t="s">
        <v>402</v>
      </c>
      <c r="AG5" s="41" t="s">
        <v>403</v>
      </c>
      <c r="AH5" s="41" t="s">
        <v>404</v>
      </c>
    </row>
    <row r="6" spans="2:34" s="4" customFormat="1" ht="17.25" thickBot="1">
      <c r="B6" s="33" t="s">
        <v>380</v>
      </c>
      <c r="C6" s="36">
        <v>5</v>
      </c>
      <c r="D6" s="4">
        <f>D5</f>
        <v>1</v>
      </c>
      <c r="E6" s="44">
        <v>4</v>
      </c>
      <c r="F6" s="43" t="str">
        <f t="shared" si="9"/>
        <v>蔡俊雄5</v>
      </c>
      <c r="G6" s="45" t="str">
        <f>AC6&amp;""&amp;B6</f>
        <v>9/18蔡俊雄</v>
      </c>
      <c r="H6" s="45" t="str">
        <f>AD6&amp;""&amp;B6</f>
        <v>9/19蔡俊雄</v>
      </c>
      <c r="I6" s="45" t="str">
        <f>AE6&amp;""&amp;B6</f>
        <v>9/20蔡俊雄</v>
      </c>
      <c r="J6" s="45" t="str">
        <f t="shared" si="3"/>
        <v>9/21蔡俊雄</v>
      </c>
      <c r="K6" s="45" t="str">
        <f t="shared" si="4"/>
        <v>9/22蔡俊雄</v>
      </c>
      <c r="L6" s="46"/>
      <c r="M6" s="6" t="e">
        <f>#REF!</f>
        <v>#REF!</v>
      </c>
      <c r="N6" s="6">
        <f t="shared" si="0"/>
        <v>0</v>
      </c>
      <c r="O6" s="7">
        <f t="shared" si="5"/>
        <v>4</v>
      </c>
      <c r="P6" s="8">
        <f t="shared" si="10"/>
        <v>42995</v>
      </c>
      <c r="Q6" s="8">
        <f>Q5+7</f>
        <v>43001</v>
      </c>
      <c r="R6" s="7">
        <f t="shared" si="6"/>
        <v>4</v>
      </c>
      <c r="S6" s="5">
        <f t="shared" si="7"/>
        <v>42995</v>
      </c>
      <c r="T6" s="5">
        <f t="shared" si="8"/>
        <v>43001</v>
      </c>
      <c r="W6" s="11" t="s">
        <v>98</v>
      </c>
      <c r="X6" s="15" t="str">
        <f t="shared" si="1"/>
        <v>四A9月17-9月23</v>
      </c>
      <c r="Y6" s="15" t="str">
        <f t="shared" si="2"/>
        <v>9月17-9月23</v>
      </c>
      <c r="Z6" s="12" t="s">
        <v>19</v>
      </c>
      <c r="AA6" s="12" t="s">
        <v>20</v>
      </c>
      <c r="AC6" s="41" t="s">
        <v>134</v>
      </c>
      <c r="AD6" s="41" t="s">
        <v>135</v>
      </c>
      <c r="AE6" s="41" t="s">
        <v>405</v>
      </c>
      <c r="AF6" s="41" t="s">
        <v>406</v>
      </c>
      <c r="AG6" s="41" t="s">
        <v>136</v>
      </c>
      <c r="AH6" s="41" t="s">
        <v>407</v>
      </c>
    </row>
    <row r="7" spans="2:34" s="4" customFormat="1" ht="29.25" thickBot="1">
      <c r="B7" s="33" t="s">
        <v>525</v>
      </c>
      <c r="C7" s="36">
        <v>5</v>
      </c>
      <c r="D7" s="4">
        <f>D6</f>
        <v>1</v>
      </c>
      <c r="E7" s="44">
        <v>5</v>
      </c>
      <c r="F7" s="43" t="str">
        <f>B7&amp;C7&amp;CHAR(10)&amp;"王義薰1"</f>
        <v>李小君5
王義薰1</v>
      </c>
      <c r="G7" s="45" t="str">
        <f>AC7&amp;""&amp;B7</f>
        <v>9/25李小君</v>
      </c>
      <c r="H7" s="45" t="str">
        <f>AD7&amp;""&amp;B7</f>
        <v>9/26李小君</v>
      </c>
      <c r="I7" s="45" t="str">
        <f>AE7&amp;""&amp;B7</f>
        <v>9/27李小君</v>
      </c>
      <c r="J7" s="45" t="str">
        <f t="shared" si="3"/>
        <v>9/28李小君</v>
      </c>
      <c r="K7" s="45" t="str">
        <f t="shared" si="4"/>
        <v>9/29李小君</v>
      </c>
      <c r="L7" s="47" t="s">
        <v>539</v>
      </c>
      <c r="M7" s="6" t="e">
        <f>#REF!</f>
        <v>#REF!</v>
      </c>
      <c r="N7" s="6" t="str">
        <f t="shared" si="0"/>
        <v>9/30補課
王義薰</v>
      </c>
      <c r="O7" s="7">
        <f t="shared" si="5"/>
        <v>5</v>
      </c>
      <c r="P7" s="8">
        <f t="shared" si="10"/>
        <v>43002</v>
      </c>
      <c r="Q7" s="9" t="s">
        <v>12</v>
      </c>
      <c r="R7" s="7">
        <f t="shared" si="6"/>
        <v>5</v>
      </c>
      <c r="S7" s="5">
        <f t="shared" si="7"/>
        <v>43002</v>
      </c>
      <c r="T7" s="5">
        <f t="shared" si="8"/>
        <v>43008</v>
      </c>
      <c r="W7" s="11" t="s">
        <v>99</v>
      </c>
      <c r="X7" s="15" t="str">
        <f t="shared" si="1"/>
        <v>五A9月24-9月30</v>
      </c>
      <c r="Y7" s="15" t="str">
        <f t="shared" si="2"/>
        <v>9月24-9月30</v>
      </c>
      <c r="Z7" s="12" t="s">
        <v>21</v>
      </c>
      <c r="AA7" s="12" t="s">
        <v>22</v>
      </c>
      <c r="AC7" s="41" t="s">
        <v>137</v>
      </c>
      <c r="AD7" s="41" t="s">
        <v>138</v>
      </c>
      <c r="AE7" s="41" t="s">
        <v>408</v>
      </c>
      <c r="AF7" s="41" t="s">
        <v>409</v>
      </c>
      <c r="AG7" s="41" t="s">
        <v>139</v>
      </c>
      <c r="AH7" s="41" t="s">
        <v>410</v>
      </c>
    </row>
    <row r="8" spans="2:34" s="4" customFormat="1" ht="17.25" thickBot="1">
      <c r="B8" s="33" t="s">
        <v>377</v>
      </c>
      <c r="C8" s="36">
        <v>4</v>
      </c>
      <c r="D8" s="4">
        <v>2</v>
      </c>
      <c r="E8" s="44">
        <v>6</v>
      </c>
      <c r="F8" s="43" t="str">
        <f t="shared" si="9"/>
        <v>許漢良4</v>
      </c>
      <c r="G8" s="45" t="str">
        <f>AC8&amp;""&amp;B8</f>
        <v>10/2許漢良</v>
      </c>
      <c r="H8" s="45" t="str">
        <f>AD8&amp;""&amp;B8</f>
        <v>10/3許漢良</v>
      </c>
      <c r="I8" s="48" t="s">
        <v>536</v>
      </c>
      <c r="J8" s="45" t="str">
        <f t="shared" si="3"/>
        <v>10/5許漢良</v>
      </c>
      <c r="K8" s="45" t="str">
        <f t="shared" si="4"/>
        <v>10/6許漢良</v>
      </c>
      <c r="L8" s="46"/>
      <c r="M8" s="6" t="e">
        <f>#REF!</f>
        <v>#REF!</v>
      </c>
      <c r="N8" s="6">
        <f t="shared" si="0"/>
        <v>0</v>
      </c>
      <c r="O8" s="7">
        <f t="shared" si="5"/>
        <v>6</v>
      </c>
      <c r="P8" s="8">
        <f t="shared" si="10"/>
        <v>43009</v>
      </c>
      <c r="Q8" s="8">
        <v>43015</v>
      </c>
      <c r="R8" s="7">
        <f t="shared" si="6"/>
        <v>6</v>
      </c>
      <c r="S8" s="5">
        <f t="shared" si="7"/>
        <v>43009</v>
      </c>
      <c r="T8" s="5">
        <f t="shared" si="8"/>
        <v>43015</v>
      </c>
      <c r="W8" s="11" t="s">
        <v>100</v>
      </c>
      <c r="X8" s="15" t="str">
        <f t="shared" si="1"/>
        <v>六A10月1-10月7</v>
      </c>
      <c r="Y8" s="15" t="str">
        <f t="shared" si="2"/>
        <v>10月1-10月7</v>
      </c>
      <c r="Z8" s="12" t="s">
        <v>23</v>
      </c>
      <c r="AA8" s="12" t="s">
        <v>24</v>
      </c>
      <c r="AC8" s="41" t="s">
        <v>411</v>
      </c>
      <c r="AD8" s="41" t="s">
        <v>412</v>
      </c>
      <c r="AE8" s="41" t="s">
        <v>413</v>
      </c>
      <c r="AF8" s="41" t="s">
        <v>414</v>
      </c>
      <c r="AG8" s="41" t="s">
        <v>141</v>
      </c>
      <c r="AH8" s="41" t="s">
        <v>415</v>
      </c>
    </row>
    <row r="9" spans="2:34" s="4" customFormat="1" ht="17.25" thickBot="1">
      <c r="B9" s="33" t="s">
        <v>378</v>
      </c>
      <c r="C9" s="36">
        <v>3</v>
      </c>
      <c r="D9" s="4">
        <v>2</v>
      </c>
      <c r="E9" s="44">
        <v>7</v>
      </c>
      <c r="F9" s="43" t="str">
        <f t="shared" si="9"/>
        <v>王義薰3</v>
      </c>
      <c r="G9" s="48" t="s">
        <v>538</v>
      </c>
      <c r="H9" s="48" t="s">
        <v>537</v>
      </c>
      <c r="I9" s="45" t="str">
        <f aca="true" t="shared" si="11" ref="I9:I23">AE9&amp;""&amp;B9</f>
        <v>10/11王義薰</v>
      </c>
      <c r="J9" s="45" t="str">
        <f t="shared" si="3"/>
        <v>10/12王義薰</v>
      </c>
      <c r="K9" s="45" t="str">
        <f t="shared" si="4"/>
        <v>10/13王義薰</v>
      </c>
      <c r="L9" s="47"/>
      <c r="M9" s="6" t="e">
        <f>#REF!</f>
        <v>#REF!</v>
      </c>
      <c r="N9" s="6">
        <f t="shared" si="0"/>
        <v>0</v>
      </c>
      <c r="O9" s="7">
        <f t="shared" si="5"/>
        <v>7</v>
      </c>
      <c r="P9" s="8">
        <f t="shared" si="10"/>
        <v>43016</v>
      </c>
      <c r="Q9" s="8">
        <f aca="true" t="shared" si="12" ref="Q9:Q23">Q8+7</f>
        <v>43022</v>
      </c>
      <c r="R9" s="7">
        <f t="shared" si="6"/>
        <v>7</v>
      </c>
      <c r="S9" s="5">
        <f t="shared" si="7"/>
        <v>43016</v>
      </c>
      <c r="T9" s="5">
        <f t="shared" si="8"/>
        <v>43022</v>
      </c>
      <c r="W9" s="11" t="s">
        <v>101</v>
      </c>
      <c r="X9" s="15" t="str">
        <f t="shared" si="1"/>
        <v>七A10月8-10月14</v>
      </c>
      <c r="Y9" s="15" t="str">
        <f t="shared" si="2"/>
        <v>10月8-10月14</v>
      </c>
      <c r="Z9" s="12" t="s">
        <v>25</v>
      </c>
      <c r="AA9" s="12" t="s">
        <v>26</v>
      </c>
      <c r="AC9" s="41" t="s">
        <v>416</v>
      </c>
      <c r="AD9" s="41" t="s">
        <v>417</v>
      </c>
      <c r="AE9" s="41" t="s">
        <v>418</v>
      </c>
      <c r="AF9" s="41" t="s">
        <v>145</v>
      </c>
      <c r="AG9" s="41" t="s">
        <v>146</v>
      </c>
      <c r="AH9" s="41" t="s">
        <v>419</v>
      </c>
    </row>
    <row r="10" spans="2:34" s="4" customFormat="1" ht="17.25" thickBot="1">
      <c r="B10" s="33" t="s">
        <v>383</v>
      </c>
      <c r="C10" s="36">
        <v>5</v>
      </c>
      <c r="D10" s="4">
        <v>2</v>
      </c>
      <c r="E10" s="44">
        <v>8</v>
      </c>
      <c r="F10" s="43" t="str">
        <f t="shared" si="9"/>
        <v>林麗雪5</v>
      </c>
      <c r="G10" s="45" t="str">
        <f aca="true" t="shared" si="13" ref="G10:G20">AC10&amp;""&amp;B10</f>
        <v>10/16林麗雪</v>
      </c>
      <c r="H10" s="45" t="str">
        <f aca="true" t="shared" si="14" ref="H10:H23">AD10&amp;""&amp;B10</f>
        <v>10/17林麗雪</v>
      </c>
      <c r="I10" s="45" t="str">
        <f t="shared" si="11"/>
        <v>10/18林麗雪</v>
      </c>
      <c r="J10" s="45" t="str">
        <f t="shared" si="3"/>
        <v>10/19林麗雪</v>
      </c>
      <c r="K10" s="45" t="str">
        <f t="shared" si="4"/>
        <v>10/20林麗雪</v>
      </c>
      <c r="L10" s="47"/>
      <c r="M10" s="6" t="e">
        <f>#REF!</f>
        <v>#REF!</v>
      </c>
      <c r="N10" s="6">
        <f t="shared" si="0"/>
        <v>0</v>
      </c>
      <c r="O10" s="7">
        <f t="shared" si="5"/>
        <v>8</v>
      </c>
      <c r="P10" s="8">
        <f t="shared" si="10"/>
        <v>43023</v>
      </c>
      <c r="Q10" s="8">
        <f t="shared" si="12"/>
        <v>43029</v>
      </c>
      <c r="R10" s="7">
        <f t="shared" si="6"/>
        <v>8</v>
      </c>
      <c r="S10" s="5">
        <f t="shared" si="7"/>
        <v>43023</v>
      </c>
      <c r="T10" s="5">
        <f t="shared" si="8"/>
        <v>43029</v>
      </c>
      <c r="W10" s="11" t="s">
        <v>102</v>
      </c>
      <c r="X10" s="15" t="str">
        <f t="shared" si="1"/>
        <v>八A10月15-10月21</v>
      </c>
      <c r="Y10" s="15" t="str">
        <f t="shared" si="2"/>
        <v>10月15-10月21</v>
      </c>
      <c r="Z10" s="12" t="s">
        <v>27</v>
      </c>
      <c r="AA10" s="12" t="s">
        <v>28</v>
      </c>
      <c r="AC10" s="41" t="s">
        <v>147</v>
      </c>
      <c r="AD10" s="41" t="s">
        <v>420</v>
      </c>
      <c r="AE10" s="41" t="s">
        <v>421</v>
      </c>
      <c r="AF10" s="41" t="s">
        <v>422</v>
      </c>
      <c r="AG10" s="41" t="s">
        <v>148</v>
      </c>
      <c r="AH10" s="41" t="s">
        <v>423</v>
      </c>
    </row>
    <row r="11" spans="2:34" s="4" customFormat="1" ht="17.25" thickBot="1">
      <c r="B11" s="33" t="s">
        <v>379</v>
      </c>
      <c r="C11" s="36">
        <v>5</v>
      </c>
      <c r="D11" s="26">
        <v>2</v>
      </c>
      <c r="E11" s="44">
        <v>9</v>
      </c>
      <c r="F11" s="43" t="str">
        <f t="shared" si="9"/>
        <v>胡志翔5</v>
      </c>
      <c r="G11" s="45" t="str">
        <f t="shared" si="13"/>
        <v>10/23胡志翔</v>
      </c>
      <c r="H11" s="45" t="str">
        <f t="shared" si="14"/>
        <v>10/24胡志翔</v>
      </c>
      <c r="I11" s="45" t="str">
        <f t="shared" si="11"/>
        <v>10/25胡志翔</v>
      </c>
      <c r="J11" s="45" t="str">
        <f t="shared" si="3"/>
        <v>10/26胡志翔</v>
      </c>
      <c r="K11" s="45" t="str">
        <f t="shared" si="4"/>
        <v>10/27胡志翔</v>
      </c>
      <c r="L11" s="46"/>
      <c r="M11" s="6" t="e">
        <f>#REF!</f>
        <v>#REF!</v>
      </c>
      <c r="N11" s="6">
        <f t="shared" si="0"/>
        <v>0</v>
      </c>
      <c r="O11" s="7">
        <f t="shared" si="5"/>
        <v>9</v>
      </c>
      <c r="P11" s="8">
        <f t="shared" si="10"/>
        <v>43030</v>
      </c>
      <c r="Q11" s="8">
        <f t="shared" si="12"/>
        <v>43036</v>
      </c>
      <c r="R11" s="7">
        <f t="shared" si="6"/>
        <v>9</v>
      </c>
      <c r="S11" s="5">
        <f t="shared" si="7"/>
        <v>43030</v>
      </c>
      <c r="T11" s="5">
        <f t="shared" si="8"/>
        <v>43036</v>
      </c>
      <c r="W11" s="11" t="s">
        <v>103</v>
      </c>
      <c r="X11" s="15" t="str">
        <f t="shared" si="1"/>
        <v>九A10月22-10月28</v>
      </c>
      <c r="Y11" s="15" t="str">
        <f t="shared" si="2"/>
        <v>10月22-10月28</v>
      </c>
      <c r="Z11" s="12" t="s">
        <v>29</v>
      </c>
      <c r="AA11" s="12" t="s">
        <v>30</v>
      </c>
      <c r="AC11" s="41" t="s">
        <v>149</v>
      </c>
      <c r="AD11" s="41" t="s">
        <v>424</v>
      </c>
      <c r="AE11" s="41" t="s">
        <v>425</v>
      </c>
      <c r="AF11" s="41" t="s">
        <v>426</v>
      </c>
      <c r="AG11" s="41" t="s">
        <v>427</v>
      </c>
      <c r="AH11" s="41" t="s">
        <v>428</v>
      </c>
    </row>
    <row r="12" spans="2:34" s="4" customFormat="1" ht="17.25" thickBot="1">
      <c r="B12" s="33" t="s">
        <v>384</v>
      </c>
      <c r="C12" s="36">
        <v>5</v>
      </c>
      <c r="D12" s="26">
        <v>3</v>
      </c>
      <c r="E12" s="44">
        <v>10</v>
      </c>
      <c r="F12" s="43" t="str">
        <f t="shared" si="9"/>
        <v>潘怡媚5</v>
      </c>
      <c r="G12" s="45" t="str">
        <f t="shared" si="13"/>
        <v>10/30潘怡媚</v>
      </c>
      <c r="H12" s="45" t="str">
        <f t="shared" si="14"/>
        <v>10/31潘怡媚</v>
      </c>
      <c r="I12" s="45" t="str">
        <f t="shared" si="11"/>
        <v>11/1潘怡媚</v>
      </c>
      <c r="J12" s="45" t="str">
        <f t="shared" si="3"/>
        <v>11/2潘怡媚</v>
      </c>
      <c r="K12" s="45" t="str">
        <f t="shared" si="4"/>
        <v>11/3潘怡媚</v>
      </c>
      <c r="L12" s="46"/>
      <c r="M12" s="6" t="e">
        <f>#REF!</f>
        <v>#REF!</v>
      </c>
      <c r="N12" s="6">
        <f t="shared" si="0"/>
        <v>0</v>
      </c>
      <c r="O12" s="7">
        <f t="shared" si="5"/>
        <v>10</v>
      </c>
      <c r="P12" s="8">
        <f t="shared" si="10"/>
        <v>43037</v>
      </c>
      <c r="Q12" s="8">
        <f t="shared" si="12"/>
        <v>43043</v>
      </c>
      <c r="R12" s="7">
        <f t="shared" si="6"/>
        <v>10</v>
      </c>
      <c r="S12" s="5">
        <f t="shared" si="7"/>
        <v>43037</v>
      </c>
      <c r="T12" s="5">
        <f t="shared" si="8"/>
        <v>43043</v>
      </c>
      <c r="W12" s="11" t="s">
        <v>104</v>
      </c>
      <c r="X12" s="15" t="str">
        <f t="shared" si="1"/>
        <v>十A10月29-11月4</v>
      </c>
      <c r="Y12" s="15" t="str">
        <f t="shared" si="2"/>
        <v>10月29-11月4</v>
      </c>
      <c r="Z12" s="12" t="s">
        <v>31</v>
      </c>
      <c r="AA12" s="12" t="s">
        <v>32</v>
      </c>
      <c r="AC12" s="41" t="s">
        <v>150</v>
      </c>
      <c r="AD12" s="41" t="s">
        <v>429</v>
      </c>
      <c r="AE12" s="41" t="s">
        <v>430</v>
      </c>
      <c r="AF12" s="41" t="s">
        <v>431</v>
      </c>
      <c r="AG12" s="41" t="s">
        <v>432</v>
      </c>
      <c r="AH12" s="41" t="s">
        <v>433</v>
      </c>
    </row>
    <row r="13" spans="2:34" s="4" customFormat="1" ht="17.25" thickBot="1">
      <c r="B13" s="33" t="s">
        <v>385</v>
      </c>
      <c r="C13" s="36">
        <v>5</v>
      </c>
      <c r="D13" s="26">
        <v>3</v>
      </c>
      <c r="E13" s="44">
        <v>11</v>
      </c>
      <c r="F13" s="43" t="str">
        <f t="shared" si="9"/>
        <v>鄧雅楨5</v>
      </c>
      <c r="G13" s="45" t="str">
        <f t="shared" si="13"/>
        <v>11/6鄧雅楨</v>
      </c>
      <c r="H13" s="45" t="str">
        <f t="shared" si="14"/>
        <v>11/7鄧雅楨</v>
      </c>
      <c r="I13" s="45" t="str">
        <f t="shared" si="11"/>
        <v>11/8鄧雅楨</v>
      </c>
      <c r="J13" s="45" t="str">
        <f t="shared" si="3"/>
        <v>11/9鄧雅楨</v>
      </c>
      <c r="K13" s="45" t="str">
        <f t="shared" si="4"/>
        <v>11/10鄧雅楨</v>
      </c>
      <c r="L13" s="46"/>
      <c r="M13" s="6" t="e">
        <f>#REF!</f>
        <v>#REF!</v>
      </c>
      <c r="N13" s="6">
        <f t="shared" si="0"/>
        <v>0</v>
      </c>
      <c r="O13" s="7">
        <f t="shared" si="5"/>
        <v>11</v>
      </c>
      <c r="P13" s="8">
        <f t="shared" si="10"/>
        <v>43044</v>
      </c>
      <c r="Q13" s="8">
        <f t="shared" si="12"/>
        <v>43050</v>
      </c>
      <c r="R13" s="7">
        <f t="shared" si="6"/>
        <v>11</v>
      </c>
      <c r="S13" s="5">
        <f t="shared" si="7"/>
        <v>43044</v>
      </c>
      <c r="T13" s="5">
        <f t="shared" si="8"/>
        <v>43050</v>
      </c>
      <c r="W13" s="11" t="s">
        <v>105</v>
      </c>
      <c r="X13" s="15" t="str">
        <f t="shared" si="1"/>
        <v>十一A11月5-11月11</v>
      </c>
      <c r="Y13" s="15" t="str">
        <f t="shared" si="2"/>
        <v>11月5-11月11</v>
      </c>
      <c r="Z13" s="12" t="s">
        <v>33</v>
      </c>
      <c r="AA13" s="12" t="s">
        <v>34</v>
      </c>
      <c r="AC13" s="41" t="s">
        <v>434</v>
      </c>
      <c r="AD13" s="41" t="s">
        <v>153</v>
      </c>
      <c r="AE13" s="41" t="s">
        <v>154</v>
      </c>
      <c r="AF13" s="41" t="s">
        <v>155</v>
      </c>
      <c r="AG13" s="41" t="s">
        <v>435</v>
      </c>
      <c r="AH13" s="41" t="s">
        <v>436</v>
      </c>
    </row>
    <row r="14" spans="2:34" s="4" customFormat="1" ht="17.25" thickBot="1">
      <c r="B14" s="33" t="s">
        <v>381</v>
      </c>
      <c r="C14" s="36">
        <v>5</v>
      </c>
      <c r="D14" s="26">
        <v>3</v>
      </c>
      <c r="E14" s="44">
        <v>12</v>
      </c>
      <c r="F14" s="43" t="str">
        <f t="shared" si="9"/>
        <v>高順益5</v>
      </c>
      <c r="G14" s="45" t="str">
        <f t="shared" si="13"/>
        <v>11/13高順益</v>
      </c>
      <c r="H14" s="45" t="str">
        <f t="shared" si="14"/>
        <v>11/14高順益</v>
      </c>
      <c r="I14" s="45" t="str">
        <f t="shared" si="11"/>
        <v>11/15高順益</v>
      </c>
      <c r="J14" s="45" t="str">
        <f t="shared" si="3"/>
        <v>11/16高順益</v>
      </c>
      <c r="K14" s="45" t="str">
        <f t="shared" si="4"/>
        <v>11/17高順益</v>
      </c>
      <c r="L14" s="46"/>
      <c r="M14" s="6" t="e">
        <f>#REF!</f>
        <v>#REF!</v>
      </c>
      <c r="N14" s="6">
        <f t="shared" si="0"/>
        <v>0</v>
      </c>
      <c r="O14" s="7">
        <f t="shared" si="5"/>
        <v>12</v>
      </c>
      <c r="P14" s="8">
        <f t="shared" si="10"/>
        <v>43051</v>
      </c>
      <c r="Q14" s="8">
        <f t="shared" si="12"/>
        <v>43057</v>
      </c>
      <c r="R14" s="7">
        <f t="shared" si="6"/>
        <v>12</v>
      </c>
      <c r="S14" s="5">
        <f t="shared" si="7"/>
        <v>43051</v>
      </c>
      <c r="T14" s="5">
        <f t="shared" si="8"/>
        <v>43057</v>
      </c>
      <c r="W14" s="11" t="s">
        <v>106</v>
      </c>
      <c r="X14" s="15" t="str">
        <f t="shared" si="1"/>
        <v>十二A11月12-11月18</v>
      </c>
      <c r="Y14" s="15" t="str">
        <f t="shared" si="2"/>
        <v>11月12-11月18</v>
      </c>
      <c r="Z14" s="12" t="s">
        <v>35</v>
      </c>
      <c r="AA14" s="12" t="s">
        <v>36</v>
      </c>
      <c r="AC14" s="41" t="s">
        <v>156</v>
      </c>
      <c r="AD14" s="41" t="s">
        <v>157</v>
      </c>
      <c r="AE14" s="41" t="s">
        <v>158</v>
      </c>
      <c r="AF14" s="41" t="s">
        <v>159</v>
      </c>
      <c r="AG14" s="41" t="s">
        <v>160</v>
      </c>
      <c r="AH14" s="41" t="s">
        <v>437</v>
      </c>
    </row>
    <row r="15" spans="2:34" s="4" customFormat="1" ht="17.25" thickBot="1">
      <c r="B15" s="33" t="s">
        <v>382</v>
      </c>
      <c r="C15" s="36">
        <v>5</v>
      </c>
      <c r="D15" s="26">
        <v>3</v>
      </c>
      <c r="E15" s="44">
        <v>13</v>
      </c>
      <c r="F15" s="43" t="str">
        <f t="shared" si="9"/>
        <v>林正雄5</v>
      </c>
      <c r="G15" s="45" t="str">
        <f t="shared" si="13"/>
        <v>11/20林正雄</v>
      </c>
      <c r="H15" s="45" t="str">
        <f t="shared" si="14"/>
        <v>11/21林正雄</v>
      </c>
      <c r="I15" s="45" t="str">
        <f t="shared" si="11"/>
        <v>11/22林正雄</v>
      </c>
      <c r="J15" s="45" t="str">
        <f t="shared" si="3"/>
        <v>11/23林正雄</v>
      </c>
      <c r="K15" s="45" t="str">
        <f t="shared" si="4"/>
        <v>11/24林正雄</v>
      </c>
      <c r="L15" s="46"/>
      <c r="M15" s="6" t="e">
        <f>#REF!</f>
        <v>#REF!</v>
      </c>
      <c r="N15" s="6">
        <f t="shared" si="0"/>
        <v>0</v>
      </c>
      <c r="O15" s="7">
        <f t="shared" si="5"/>
        <v>13</v>
      </c>
      <c r="P15" s="8">
        <f t="shared" si="10"/>
        <v>43058</v>
      </c>
      <c r="Q15" s="8">
        <f t="shared" si="12"/>
        <v>43064</v>
      </c>
      <c r="R15" s="7">
        <f t="shared" si="6"/>
        <v>13</v>
      </c>
      <c r="S15" s="5">
        <f t="shared" si="7"/>
        <v>43058</v>
      </c>
      <c r="T15" s="5">
        <f t="shared" si="8"/>
        <v>43064</v>
      </c>
      <c r="W15" s="11" t="s">
        <v>107</v>
      </c>
      <c r="X15" s="15" t="str">
        <f t="shared" si="1"/>
        <v>十三A11月19-11月25</v>
      </c>
      <c r="Y15" s="15" t="str">
        <f t="shared" si="2"/>
        <v>11月19-11月25</v>
      </c>
      <c r="Z15" s="12" t="s">
        <v>37</v>
      </c>
      <c r="AA15" s="12" t="s">
        <v>38</v>
      </c>
      <c r="AC15" s="41" t="s">
        <v>161</v>
      </c>
      <c r="AD15" s="41" t="s">
        <v>162</v>
      </c>
      <c r="AE15" s="41" t="s">
        <v>163</v>
      </c>
      <c r="AF15" s="41" t="s">
        <v>164</v>
      </c>
      <c r="AG15" s="41" t="s">
        <v>438</v>
      </c>
      <c r="AH15" s="41" t="s">
        <v>439</v>
      </c>
    </row>
    <row r="16" spans="2:34" s="4" customFormat="1" ht="17.25" thickBot="1">
      <c r="B16" s="33" t="s">
        <v>380</v>
      </c>
      <c r="C16" s="36">
        <v>5</v>
      </c>
      <c r="D16" s="26">
        <v>4</v>
      </c>
      <c r="E16" s="44">
        <v>14</v>
      </c>
      <c r="F16" s="43" t="str">
        <f t="shared" si="9"/>
        <v>蔡俊雄5</v>
      </c>
      <c r="G16" s="45" t="str">
        <f t="shared" si="13"/>
        <v>11/27蔡俊雄</v>
      </c>
      <c r="H16" s="45" t="str">
        <f t="shared" si="14"/>
        <v>11/28蔡俊雄</v>
      </c>
      <c r="I16" s="45" t="str">
        <f t="shared" si="11"/>
        <v>11/29蔡俊雄</v>
      </c>
      <c r="J16" s="45" t="str">
        <f t="shared" si="3"/>
        <v>11/30蔡俊雄</v>
      </c>
      <c r="K16" s="45" t="str">
        <f t="shared" si="4"/>
        <v>12/1蔡俊雄</v>
      </c>
      <c r="L16" s="46"/>
      <c r="M16" s="6" t="e">
        <f>#REF!</f>
        <v>#REF!</v>
      </c>
      <c r="N16" s="6">
        <f t="shared" si="0"/>
        <v>0</v>
      </c>
      <c r="O16" s="7">
        <f t="shared" si="5"/>
        <v>14</v>
      </c>
      <c r="P16" s="8">
        <f t="shared" si="10"/>
        <v>43065</v>
      </c>
      <c r="Q16" s="8">
        <f t="shared" si="12"/>
        <v>43071</v>
      </c>
      <c r="R16" s="7">
        <f t="shared" si="6"/>
        <v>14</v>
      </c>
      <c r="S16" s="5">
        <f t="shared" si="7"/>
        <v>43065</v>
      </c>
      <c r="T16" s="5">
        <f t="shared" si="8"/>
        <v>43071</v>
      </c>
      <c r="W16" s="11" t="s">
        <v>108</v>
      </c>
      <c r="X16" s="15" t="str">
        <f t="shared" si="1"/>
        <v>十四A11月26-12月2</v>
      </c>
      <c r="Y16" s="15" t="str">
        <f t="shared" si="2"/>
        <v>11月26-12月2</v>
      </c>
      <c r="Z16" s="12" t="s">
        <v>39</v>
      </c>
      <c r="AA16" s="12" t="s">
        <v>40</v>
      </c>
      <c r="AC16" s="41" t="s">
        <v>165</v>
      </c>
      <c r="AD16" s="41" t="s">
        <v>166</v>
      </c>
      <c r="AE16" s="41" t="s">
        <v>167</v>
      </c>
      <c r="AF16" s="41" t="s">
        <v>168</v>
      </c>
      <c r="AG16" s="41" t="s">
        <v>440</v>
      </c>
      <c r="AH16" s="41" t="s">
        <v>441</v>
      </c>
    </row>
    <row r="17" spans="2:34" s="4" customFormat="1" ht="17.25" thickBot="1">
      <c r="B17" s="33" t="s">
        <v>386</v>
      </c>
      <c r="C17" s="36">
        <v>5</v>
      </c>
      <c r="D17" s="26">
        <v>4</v>
      </c>
      <c r="E17" s="44">
        <v>15</v>
      </c>
      <c r="F17" s="43" t="str">
        <f t="shared" si="9"/>
        <v>李小君5</v>
      </c>
      <c r="G17" s="45" t="str">
        <f t="shared" si="13"/>
        <v>12/4李小君</v>
      </c>
      <c r="H17" s="45" t="str">
        <f t="shared" si="14"/>
        <v>12/5李小君</v>
      </c>
      <c r="I17" s="45" t="str">
        <f t="shared" si="11"/>
        <v>12/6李小君</v>
      </c>
      <c r="J17" s="45" t="str">
        <f t="shared" si="3"/>
        <v>12/7李小君</v>
      </c>
      <c r="K17" s="45" t="str">
        <f t="shared" si="4"/>
        <v>12/8李小君</v>
      </c>
      <c r="L17" s="46"/>
      <c r="M17" s="6" t="e">
        <f>#REF!</f>
        <v>#REF!</v>
      </c>
      <c r="N17" s="6">
        <f t="shared" si="0"/>
        <v>0</v>
      </c>
      <c r="O17" s="7">
        <f t="shared" si="5"/>
        <v>15</v>
      </c>
      <c r="P17" s="8">
        <f t="shared" si="10"/>
        <v>43072</v>
      </c>
      <c r="Q17" s="8">
        <f t="shared" si="12"/>
        <v>43078</v>
      </c>
      <c r="R17" s="7">
        <f t="shared" si="6"/>
        <v>15</v>
      </c>
      <c r="S17" s="5">
        <f t="shared" si="7"/>
        <v>43072</v>
      </c>
      <c r="T17" s="5">
        <f t="shared" si="8"/>
        <v>43078</v>
      </c>
      <c r="W17" s="11" t="s">
        <v>109</v>
      </c>
      <c r="X17" s="15" t="str">
        <f t="shared" si="1"/>
        <v>十五A12月3-12月9</v>
      </c>
      <c r="Y17" s="15" t="str">
        <f t="shared" si="2"/>
        <v>12月3-12月9</v>
      </c>
      <c r="Z17" s="12" t="s">
        <v>41</v>
      </c>
      <c r="AA17" s="12" t="s">
        <v>42</v>
      </c>
      <c r="AC17" s="41" t="s">
        <v>442</v>
      </c>
      <c r="AD17" s="41" t="s">
        <v>171</v>
      </c>
      <c r="AE17" s="41" t="s">
        <v>443</v>
      </c>
      <c r="AF17" s="41" t="s">
        <v>444</v>
      </c>
      <c r="AG17" s="41" t="s">
        <v>172</v>
      </c>
      <c r="AH17" s="41" t="s">
        <v>445</v>
      </c>
    </row>
    <row r="18" spans="2:34" s="4" customFormat="1" ht="17.25" thickBot="1">
      <c r="B18" s="33" t="s">
        <v>377</v>
      </c>
      <c r="C18" s="36">
        <v>5</v>
      </c>
      <c r="D18" s="26">
        <v>4</v>
      </c>
      <c r="E18" s="44">
        <v>16</v>
      </c>
      <c r="F18" s="43" t="str">
        <f t="shared" si="9"/>
        <v>許漢良5</v>
      </c>
      <c r="G18" s="45" t="str">
        <f t="shared" si="13"/>
        <v>12/11許漢良</v>
      </c>
      <c r="H18" s="45" t="str">
        <f t="shared" si="14"/>
        <v>12/12許漢良</v>
      </c>
      <c r="I18" s="45" t="str">
        <f t="shared" si="11"/>
        <v>12/13許漢良</v>
      </c>
      <c r="J18" s="45" t="str">
        <f t="shared" si="3"/>
        <v>12/14許漢良</v>
      </c>
      <c r="K18" s="45" t="str">
        <f t="shared" si="4"/>
        <v>12/15許漢良</v>
      </c>
      <c r="L18" s="46"/>
      <c r="M18" s="6" t="e">
        <f>#REF!</f>
        <v>#REF!</v>
      </c>
      <c r="N18" s="6">
        <f t="shared" si="0"/>
        <v>0</v>
      </c>
      <c r="O18" s="7">
        <f t="shared" si="5"/>
        <v>16</v>
      </c>
      <c r="P18" s="8">
        <f t="shared" si="10"/>
        <v>43079</v>
      </c>
      <c r="Q18" s="8">
        <f t="shared" si="12"/>
        <v>43085</v>
      </c>
      <c r="R18" s="7">
        <f t="shared" si="6"/>
        <v>16</v>
      </c>
      <c r="S18" s="5">
        <f t="shared" si="7"/>
        <v>43079</v>
      </c>
      <c r="T18" s="5">
        <f t="shared" si="8"/>
        <v>43085</v>
      </c>
      <c r="W18" s="11" t="s">
        <v>110</v>
      </c>
      <c r="X18" s="15" t="str">
        <f t="shared" si="1"/>
        <v>十六A12月10-12月16</v>
      </c>
      <c r="Y18" s="15" t="str">
        <f t="shared" si="2"/>
        <v>12月10-12月16</v>
      </c>
      <c r="Z18" s="12" t="s">
        <v>43</v>
      </c>
      <c r="AA18" s="12" t="s">
        <v>44</v>
      </c>
      <c r="AC18" s="41" t="s">
        <v>173</v>
      </c>
      <c r="AD18" s="41" t="s">
        <v>174</v>
      </c>
      <c r="AE18" s="41" t="s">
        <v>175</v>
      </c>
      <c r="AF18" s="41" t="s">
        <v>176</v>
      </c>
      <c r="AG18" s="41" t="s">
        <v>177</v>
      </c>
      <c r="AH18" s="41" t="s">
        <v>446</v>
      </c>
    </row>
    <row r="19" spans="2:34" s="4" customFormat="1" ht="17.25" thickBot="1">
      <c r="B19" s="33" t="s">
        <v>378</v>
      </c>
      <c r="C19" s="36">
        <v>5</v>
      </c>
      <c r="D19" s="26">
        <v>4</v>
      </c>
      <c r="E19" s="44">
        <v>17</v>
      </c>
      <c r="F19" s="43" t="str">
        <f t="shared" si="9"/>
        <v>王義薰5</v>
      </c>
      <c r="G19" s="45" t="str">
        <f t="shared" si="13"/>
        <v>12/18王義薰</v>
      </c>
      <c r="H19" s="45" t="str">
        <f t="shared" si="14"/>
        <v>12/19王義薰</v>
      </c>
      <c r="I19" s="45" t="str">
        <f t="shared" si="11"/>
        <v>12/20王義薰</v>
      </c>
      <c r="J19" s="45" t="str">
        <f t="shared" si="3"/>
        <v>12/21王義薰</v>
      </c>
      <c r="K19" s="45" t="str">
        <f t="shared" si="4"/>
        <v>12/22王義薰</v>
      </c>
      <c r="L19" s="46"/>
      <c r="M19" s="6" t="e">
        <f>#REF!</f>
        <v>#REF!</v>
      </c>
      <c r="N19" s="6">
        <f t="shared" si="0"/>
        <v>0</v>
      </c>
      <c r="O19" s="7">
        <f t="shared" si="5"/>
        <v>17</v>
      </c>
      <c r="P19" s="8">
        <f t="shared" si="10"/>
        <v>43086</v>
      </c>
      <c r="Q19" s="8">
        <f t="shared" si="12"/>
        <v>43092</v>
      </c>
      <c r="R19" s="7">
        <f t="shared" si="6"/>
        <v>17</v>
      </c>
      <c r="S19" s="5">
        <f t="shared" si="7"/>
        <v>43086</v>
      </c>
      <c r="T19" s="5">
        <f t="shared" si="8"/>
        <v>43092</v>
      </c>
      <c r="W19" s="11" t="s">
        <v>111</v>
      </c>
      <c r="X19" s="15" t="str">
        <f t="shared" si="1"/>
        <v>十七A12月17-12月23</v>
      </c>
      <c r="Y19" s="15" t="str">
        <f t="shared" si="2"/>
        <v>12月17-12月23</v>
      </c>
      <c r="Z19" s="12" t="s">
        <v>45</v>
      </c>
      <c r="AA19" s="12" t="s">
        <v>46</v>
      </c>
      <c r="AC19" s="41" t="s">
        <v>178</v>
      </c>
      <c r="AD19" s="41" t="s">
        <v>179</v>
      </c>
      <c r="AE19" s="41" t="s">
        <v>180</v>
      </c>
      <c r="AF19" s="41" t="s">
        <v>181</v>
      </c>
      <c r="AG19" s="41" t="s">
        <v>447</v>
      </c>
      <c r="AH19" s="41" t="s">
        <v>448</v>
      </c>
    </row>
    <row r="20" spans="2:34" s="4" customFormat="1" ht="17.25" thickBot="1">
      <c r="B20" s="33" t="s">
        <v>383</v>
      </c>
      <c r="C20" s="36">
        <v>5</v>
      </c>
      <c r="D20" s="26">
        <v>5</v>
      </c>
      <c r="E20" s="44">
        <v>18</v>
      </c>
      <c r="F20" s="43" t="str">
        <f t="shared" si="9"/>
        <v>林麗雪5</v>
      </c>
      <c r="G20" s="45" t="str">
        <f t="shared" si="13"/>
        <v>12/25林麗雪</v>
      </c>
      <c r="H20" s="45" t="str">
        <f t="shared" si="14"/>
        <v>12/26林麗雪</v>
      </c>
      <c r="I20" s="45" t="str">
        <f t="shared" si="11"/>
        <v>12/27林麗雪</v>
      </c>
      <c r="J20" s="45" t="str">
        <f t="shared" si="3"/>
        <v>12/28林麗雪</v>
      </c>
      <c r="K20" s="45" t="str">
        <f t="shared" si="4"/>
        <v>12/29林麗雪</v>
      </c>
      <c r="L20" s="46"/>
      <c r="M20" s="6" t="e">
        <f>#REF!</f>
        <v>#REF!</v>
      </c>
      <c r="N20" s="6">
        <f t="shared" si="0"/>
        <v>0</v>
      </c>
      <c r="O20" s="7">
        <f t="shared" si="5"/>
        <v>18</v>
      </c>
      <c r="P20" s="8">
        <f t="shared" si="10"/>
        <v>43093</v>
      </c>
      <c r="Q20" s="8">
        <f t="shared" si="12"/>
        <v>43099</v>
      </c>
      <c r="R20" s="7">
        <f t="shared" si="6"/>
        <v>18</v>
      </c>
      <c r="S20" s="5">
        <f t="shared" si="7"/>
        <v>43093</v>
      </c>
      <c r="T20" s="5">
        <f t="shared" si="8"/>
        <v>43099</v>
      </c>
      <c r="W20" s="11" t="s">
        <v>112</v>
      </c>
      <c r="X20" s="15" t="str">
        <f t="shared" si="1"/>
        <v>十八A12月24-12月30</v>
      </c>
      <c r="Y20" s="15" t="str">
        <f t="shared" si="2"/>
        <v>12月24-12月30</v>
      </c>
      <c r="Z20" s="12" t="s">
        <v>47</v>
      </c>
      <c r="AA20" s="12" t="s">
        <v>48</v>
      </c>
      <c r="AC20" s="41" t="s">
        <v>449</v>
      </c>
      <c r="AD20" s="41" t="s">
        <v>450</v>
      </c>
      <c r="AE20" s="41" t="s">
        <v>451</v>
      </c>
      <c r="AF20" s="41" t="s">
        <v>452</v>
      </c>
      <c r="AG20" s="41" t="s">
        <v>453</v>
      </c>
      <c r="AH20" s="41" t="s">
        <v>454</v>
      </c>
    </row>
    <row r="21" spans="2:34" s="4" customFormat="1" ht="17.25" thickBot="1">
      <c r="B21" s="33" t="s">
        <v>379</v>
      </c>
      <c r="C21" s="36">
        <v>4</v>
      </c>
      <c r="D21" s="26">
        <v>5</v>
      </c>
      <c r="E21" s="44">
        <v>19</v>
      </c>
      <c r="F21" s="43" t="str">
        <f t="shared" si="9"/>
        <v>胡志翔4</v>
      </c>
      <c r="G21" s="48" t="s">
        <v>783</v>
      </c>
      <c r="H21" s="45" t="str">
        <f t="shared" si="14"/>
        <v>1/2胡志翔</v>
      </c>
      <c r="I21" s="45" t="str">
        <f t="shared" si="11"/>
        <v>1/3胡志翔</v>
      </c>
      <c r="J21" s="45" t="str">
        <f t="shared" si="3"/>
        <v>1/4胡志翔</v>
      </c>
      <c r="K21" s="45" t="str">
        <f t="shared" si="4"/>
        <v>1/5胡志翔</v>
      </c>
      <c r="L21" s="46"/>
      <c r="M21" s="6" t="e">
        <f>#REF!</f>
        <v>#REF!</v>
      </c>
      <c r="N21" s="6">
        <f t="shared" si="0"/>
        <v>0</v>
      </c>
      <c r="O21" s="7">
        <f t="shared" si="5"/>
        <v>19</v>
      </c>
      <c r="P21" s="8">
        <f t="shared" si="10"/>
        <v>43100</v>
      </c>
      <c r="Q21" s="8">
        <f t="shared" si="12"/>
        <v>43106</v>
      </c>
      <c r="R21" s="7">
        <f t="shared" si="6"/>
        <v>19</v>
      </c>
      <c r="S21" s="5">
        <f t="shared" si="7"/>
        <v>43100</v>
      </c>
      <c r="T21" s="5">
        <f t="shared" si="8"/>
        <v>43106</v>
      </c>
      <c r="W21" s="11" t="s">
        <v>113</v>
      </c>
      <c r="X21" s="15" t="str">
        <f t="shared" si="1"/>
        <v>十九A12月31-1月6</v>
      </c>
      <c r="Y21" s="15" t="str">
        <f t="shared" si="2"/>
        <v>12月31-1月6</v>
      </c>
      <c r="Z21" s="12" t="s">
        <v>49</v>
      </c>
      <c r="AA21" s="12" t="s">
        <v>50</v>
      </c>
      <c r="AC21" s="41" t="s">
        <v>455</v>
      </c>
      <c r="AD21" s="41" t="s">
        <v>456</v>
      </c>
      <c r="AE21" s="41" t="s">
        <v>182</v>
      </c>
      <c r="AF21" s="41" t="s">
        <v>457</v>
      </c>
      <c r="AG21" s="41" t="s">
        <v>458</v>
      </c>
      <c r="AH21" s="41" t="s">
        <v>459</v>
      </c>
    </row>
    <row r="22" spans="2:34" s="4" customFormat="1" ht="17.25" thickBot="1">
      <c r="B22" s="33" t="s">
        <v>384</v>
      </c>
      <c r="C22" s="36">
        <v>5</v>
      </c>
      <c r="D22" s="26">
        <v>5</v>
      </c>
      <c r="E22" s="44">
        <v>20</v>
      </c>
      <c r="F22" s="43" t="str">
        <f t="shared" si="9"/>
        <v>潘怡媚5</v>
      </c>
      <c r="G22" s="45" t="str">
        <f>AC22&amp;""&amp;B22</f>
        <v>1/8潘怡媚</v>
      </c>
      <c r="H22" s="45" t="str">
        <f t="shared" si="14"/>
        <v>1/9潘怡媚</v>
      </c>
      <c r="I22" s="45" t="str">
        <f t="shared" si="11"/>
        <v>1/10潘怡媚</v>
      </c>
      <c r="J22" s="45" t="str">
        <f t="shared" si="3"/>
        <v>1/11潘怡媚</v>
      </c>
      <c r="K22" s="45" t="str">
        <f t="shared" si="4"/>
        <v>1/12潘怡媚</v>
      </c>
      <c r="L22" s="46"/>
      <c r="M22" s="6" t="e">
        <f>#REF!</f>
        <v>#REF!</v>
      </c>
      <c r="N22" s="6">
        <f t="shared" si="0"/>
        <v>0</v>
      </c>
      <c r="O22" s="7">
        <f t="shared" si="5"/>
        <v>20</v>
      </c>
      <c r="P22" s="8">
        <f t="shared" si="10"/>
        <v>43107</v>
      </c>
      <c r="Q22" s="8">
        <f t="shared" si="12"/>
        <v>43113</v>
      </c>
      <c r="R22" s="7">
        <f t="shared" si="6"/>
        <v>20</v>
      </c>
      <c r="S22" s="5">
        <f t="shared" si="7"/>
        <v>43107</v>
      </c>
      <c r="T22" s="5">
        <f t="shared" si="8"/>
        <v>43113</v>
      </c>
      <c r="W22" s="11" t="s">
        <v>114</v>
      </c>
      <c r="X22" s="15" t="str">
        <f t="shared" si="1"/>
        <v>二十A1月7-1月13</v>
      </c>
      <c r="Y22" s="15" t="str">
        <f t="shared" si="2"/>
        <v>1月7-1月13</v>
      </c>
      <c r="Z22" s="12" t="s">
        <v>51</v>
      </c>
      <c r="AA22" s="12" t="s">
        <v>52</v>
      </c>
      <c r="AC22" s="41" t="s">
        <v>183</v>
      </c>
      <c r="AD22" s="41" t="s">
        <v>184</v>
      </c>
      <c r="AE22" s="41" t="s">
        <v>185</v>
      </c>
      <c r="AF22" s="41" t="s">
        <v>460</v>
      </c>
      <c r="AG22" s="41" t="s">
        <v>186</v>
      </c>
      <c r="AH22" s="41" t="s">
        <v>461</v>
      </c>
    </row>
    <row r="23" spans="2:34" s="4" customFormat="1" ht="17.25" thickBot="1">
      <c r="B23" s="33" t="s">
        <v>385</v>
      </c>
      <c r="C23" s="36">
        <v>5</v>
      </c>
      <c r="D23" s="26">
        <v>5</v>
      </c>
      <c r="E23" s="44">
        <v>21</v>
      </c>
      <c r="F23" s="43" t="str">
        <f t="shared" si="9"/>
        <v>鄧雅楨5</v>
      </c>
      <c r="G23" s="45" t="str">
        <f>AC23&amp;""&amp;B23</f>
        <v>1/15鄧雅楨</v>
      </c>
      <c r="H23" s="45" t="str">
        <f t="shared" si="14"/>
        <v>1/16鄧雅楨</v>
      </c>
      <c r="I23" s="45" t="str">
        <f t="shared" si="11"/>
        <v>1/17鄧雅楨</v>
      </c>
      <c r="J23" s="45" t="str">
        <f t="shared" si="3"/>
        <v>1/18鄧雅楨</v>
      </c>
      <c r="K23" s="45" t="str">
        <f t="shared" si="4"/>
        <v>1/19鄧雅楨</v>
      </c>
      <c r="L23" s="47"/>
      <c r="M23" s="6" t="e">
        <f>#REF!</f>
        <v>#REF!</v>
      </c>
      <c r="N23" s="6">
        <f t="shared" si="0"/>
        <v>0</v>
      </c>
      <c r="O23" s="7">
        <f t="shared" si="5"/>
        <v>21</v>
      </c>
      <c r="P23" s="8">
        <f t="shared" si="10"/>
        <v>43114</v>
      </c>
      <c r="Q23" s="8">
        <f t="shared" si="12"/>
        <v>43120</v>
      </c>
      <c r="R23" s="7">
        <f t="shared" si="6"/>
        <v>21</v>
      </c>
      <c r="S23" s="5">
        <f t="shared" si="7"/>
        <v>43114</v>
      </c>
      <c r="T23" s="5">
        <f t="shared" si="8"/>
        <v>43120</v>
      </c>
      <c r="W23" s="11" t="s">
        <v>115</v>
      </c>
      <c r="X23" s="15" t="str">
        <f t="shared" si="1"/>
        <v>二十一A1月14-1月20</v>
      </c>
      <c r="Y23" s="15" t="str">
        <f t="shared" si="2"/>
        <v>1月14-1月20</v>
      </c>
      <c r="Z23" s="12" t="s">
        <v>53</v>
      </c>
      <c r="AA23" s="12" t="s">
        <v>54</v>
      </c>
      <c r="AC23" s="41" t="s">
        <v>462</v>
      </c>
      <c r="AD23" s="41" t="s">
        <v>463</v>
      </c>
      <c r="AE23" s="41" t="s">
        <v>464</v>
      </c>
      <c r="AF23" s="41" t="s">
        <v>465</v>
      </c>
      <c r="AG23" s="41" t="s">
        <v>466</v>
      </c>
      <c r="AH23" s="41" t="s">
        <v>467</v>
      </c>
    </row>
    <row r="24" spans="1:34" ht="18" customHeight="1" thickBot="1">
      <c r="A24" s="4"/>
      <c r="B24" s="4"/>
      <c r="C24" s="4"/>
      <c r="E24" s="58" t="s">
        <v>541</v>
      </c>
      <c r="F24" s="58"/>
      <c r="G24" s="58"/>
      <c r="H24" s="58"/>
      <c r="I24" s="58"/>
      <c r="J24" s="58"/>
      <c r="K24" s="58"/>
      <c r="L24" s="58"/>
      <c r="W24" s="13"/>
      <c r="X24" s="15" t="str">
        <f t="shared" si="1"/>
        <v>A-</v>
      </c>
      <c r="Y24" s="15" t="str">
        <f t="shared" si="2"/>
        <v>-</v>
      </c>
      <c r="Z24" s="13"/>
      <c r="AA24" s="13"/>
      <c r="AC24" s="41" t="s">
        <v>361</v>
      </c>
      <c r="AD24" s="41" t="s">
        <v>361</v>
      </c>
      <c r="AE24" s="41" t="s">
        <v>361</v>
      </c>
      <c r="AF24" s="41" t="s">
        <v>361</v>
      </c>
      <c r="AG24" s="41" t="s">
        <v>361</v>
      </c>
      <c r="AH24" s="41" t="s">
        <v>361</v>
      </c>
    </row>
    <row r="25" spans="1:34" ht="18" thickBot="1">
      <c r="A25" s="4"/>
      <c r="B25" s="29" t="s">
        <v>531</v>
      </c>
      <c r="C25" s="34"/>
      <c r="D25" s="1"/>
      <c r="E25" s="30" t="s">
        <v>530</v>
      </c>
      <c r="F25" s="29" t="s">
        <v>532</v>
      </c>
      <c r="G25" s="2" t="s">
        <v>3</v>
      </c>
      <c r="H25" s="2" t="s">
        <v>4</v>
      </c>
      <c r="I25" s="2" t="s">
        <v>5</v>
      </c>
      <c r="J25" s="2" t="s">
        <v>6</v>
      </c>
      <c r="K25" s="2" t="s">
        <v>7</v>
      </c>
      <c r="L25" s="2" t="s">
        <v>8</v>
      </c>
      <c r="O25" s="2" t="s">
        <v>1</v>
      </c>
      <c r="P25" s="2" t="s">
        <v>2</v>
      </c>
      <c r="Q25" s="2" t="s">
        <v>8</v>
      </c>
      <c r="R25" s="2" t="s">
        <v>1</v>
      </c>
      <c r="W25" s="14" t="s">
        <v>55</v>
      </c>
      <c r="X25" s="15" t="str">
        <f t="shared" si="1"/>
        <v>週次A-</v>
      </c>
      <c r="Y25" s="15" t="str">
        <f t="shared" si="2"/>
        <v>-</v>
      </c>
      <c r="Z25" s="13"/>
      <c r="AA25" s="13"/>
      <c r="AC25" s="41" t="s">
        <v>361</v>
      </c>
      <c r="AD25" s="41" t="s">
        <v>361</v>
      </c>
      <c r="AE25" s="41" t="s">
        <v>361</v>
      </c>
      <c r="AF25" s="41" t="s">
        <v>361</v>
      </c>
      <c r="AG25" s="41" t="s">
        <v>361</v>
      </c>
      <c r="AH25" s="41" t="s">
        <v>361</v>
      </c>
    </row>
    <row r="26" spans="2:34" ht="17.25" thickBot="1">
      <c r="B26" s="27" t="s">
        <v>381</v>
      </c>
      <c r="C26" s="42">
        <v>5</v>
      </c>
      <c r="D26" s="4">
        <v>1</v>
      </c>
      <c r="E26" s="44">
        <v>1</v>
      </c>
      <c r="F26" s="43" t="str">
        <f>B26&amp;C26</f>
        <v>高順益5</v>
      </c>
      <c r="G26" s="45" t="str">
        <f>AC26&amp;""&amp;B26</f>
        <v>1/22高順益</v>
      </c>
      <c r="H26" s="45" t="str">
        <f>AD26&amp;""&amp;B26</f>
        <v>1/23高順益</v>
      </c>
      <c r="I26" s="45" t="str">
        <f>AE26&amp;""&amp;B26</f>
        <v>1/24高順益</v>
      </c>
      <c r="J26" s="45" t="str">
        <f>AF26&amp;""&amp;B26</f>
        <v>1/25高順益</v>
      </c>
      <c r="K26" s="45" t="str">
        <f>AG26&amp;""&amp;B26</f>
        <v>1/26高順益</v>
      </c>
      <c r="L26" s="46"/>
      <c r="O26" s="10">
        <v>1</v>
      </c>
      <c r="P26" s="8" t="e">
        <f>導護輪值表!#REF!+1</f>
        <v>#REF!</v>
      </c>
      <c r="Q26" s="8" t="e">
        <f>導護輪值表!#REF!+7</f>
        <v>#REF!</v>
      </c>
      <c r="R26" s="10">
        <v>1</v>
      </c>
      <c r="S26" s="5">
        <v>43101</v>
      </c>
      <c r="T26" s="5">
        <f>T25+7</f>
        <v>7</v>
      </c>
      <c r="W26" s="11" t="s">
        <v>95</v>
      </c>
      <c r="X26" s="15" t="str">
        <f t="shared" si="1"/>
        <v>一A1月1-1月7</v>
      </c>
      <c r="Y26" s="15" t="str">
        <f t="shared" si="2"/>
        <v>1月1-1月7</v>
      </c>
      <c r="Z26" s="12" t="s">
        <v>56</v>
      </c>
      <c r="AA26" s="12" t="s">
        <v>51</v>
      </c>
      <c r="AC26" s="41" t="s">
        <v>468</v>
      </c>
      <c r="AD26" s="41" t="s">
        <v>469</v>
      </c>
      <c r="AE26" s="41" t="s">
        <v>470</v>
      </c>
      <c r="AF26" s="41" t="s">
        <v>471</v>
      </c>
      <c r="AG26" s="41" t="s">
        <v>472</v>
      </c>
      <c r="AH26" s="41" t="s">
        <v>473</v>
      </c>
    </row>
    <row r="27" spans="2:34" ht="17.25" thickBot="1">
      <c r="B27" s="33" t="s">
        <v>382</v>
      </c>
      <c r="C27" s="36">
        <v>3</v>
      </c>
      <c r="D27" s="4">
        <f>D26</f>
        <v>1</v>
      </c>
      <c r="E27" s="44">
        <v>2</v>
      </c>
      <c r="F27" s="43" t="str">
        <f>B27&amp;C27</f>
        <v>林正雄3</v>
      </c>
      <c r="G27" s="25" t="s">
        <v>369</v>
      </c>
      <c r="H27" s="25" t="s">
        <v>371</v>
      </c>
      <c r="I27" s="45" t="str">
        <f>AE27&amp;""&amp;B27</f>
        <v>2/21林正雄</v>
      </c>
      <c r="J27" s="45" t="str">
        <f>AF27&amp;""&amp;B27</f>
        <v>2/22林正雄</v>
      </c>
      <c r="K27" s="45" t="str">
        <f>AG27&amp;""&amp;B27</f>
        <v>2/23林正雄</v>
      </c>
      <c r="L27" s="46"/>
      <c r="O27" s="10">
        <f aca="true" t="shared" si="15" ref="O27:O45">O26+1</f>
        <v>2</v>
      </c>
      <c r="P27" s="8">
        <v>43149</v>
      </c>
      <c r="Q27" s="8">
        <f>P27+6</f>
        <v>43155</v>
      </c>
      <c r="R27" s="10">
        <f aca="true" t="shared" si="16" ref="R27:R45">R26+1</f>
        <v>2</v>
      </c>
      <c r="S27" s="5">
        <v>43149</v>
      </c>
      <c r="T27" s="5">
        <f>S27+6</f>
        <v>43155</v>
      </c>
      <c r="W27" s="11" t="s">
        <v>96</v>
      </c>
      <c r="X27" s="15" t="str">
        <f t="shared" si="1"/>
        <v>二A2月18-2月24</v>
      </c>
      <c r="Y27" s="15" t="str">
        <f t="shared" si="2"/>
        <v>2月18-2月24</v>
      </c>
      <c r="Z27" s="12" t="s">
        <v>57</v>
      </c>
      <c r="AA27" s="12" t="s">
        <v>58</v>
      </c>
      <c r="AC27" s="41" t="s">
        <v>474</v>
      </c>
      <c r="AD27" s="41" t="s">
        <v>475</v>
      </c>
      <c r="AE27" s="41" t="s">
        <v>476</v>
      </c>
      <c r="AF27" s="41" t="s">
        <v>477</v>
      </c>
      <c r="AG27" s="41" t="s">
        <v>478</v>
      </c>
      <c r="AH27" s="41" t="s">
        <v>479</v>
      </c>
    </row>
    <row r="28" spans="2:34" ht="17.25" thickBot="1">
      <c r="B28" s="33" t="s">
        <v>380</v>
      </c>
      <c r="C28" s="36">
        <v>4</v>
      </c>
      <c r="D28" s="4">
        <f>D27</f>
        <v>1</v>
      </c>
      <c r="E28" s="44">
        <v>3</v>
      </c>
      <c r="F28" s="43" t="str">
        <f aca="true" t="shared" si="17" ref="F28:F45">B28&amp;C28</f>
        <v>蔡俊雄4</v>
      </c>
      <c r="G28" s="45" t="str">
        <f>AC28&amp;""&amp;B28</f>
        <v>2/26蔡俊雄</v>
      </c>
      <c r="H28" s="45" t="str">
        <f>AD28&amp;""&amp;B28</f>
        <v>2/27蔡俊雄</v>
      </c>
      <c r="I28" s="25" t="s">
        <v>126</v>
      </c>
      <c r="J28" s="45" t="str">
        <f>AF28&amp;""&amp;B28</f>
        <v>3/1蔡俊雄</v>
      </c>
      <c r="K28" s="45" t="str">
        <f>AG28&amp;""&amp;B28</f>
        <v>3/2蔡俊雄</v>
      </c>
      <c r="L28" s="46"/>
      <c r="O28" s="10">
        <f t="shared" si="15"/>
        <v>3</v>
      </c>
      <c r="P28" s="8">
        <f aca="true" t="shared" si="18" ref="P28:Q31">P27+7</f>
        <v>43156</v>
      </c>
      <c r="Q28" s="8">
        <f t="shared" si="18"/>
        <v>43162</v>
      </c>
      <c r="R28" s="10">
        <f t="shared" si="16"/>
        <v>3</v>
      </c>
      <c r="S28" s="5">
        <f aca="true" t="shared" si="19" ref="S28:S45">S27+7</f>
        <v>43156</v>
      </c>
      <c r="T28" s="5">
        <f aca="true" t="shared" si="20" ref="T28:T45">T27+7</f>
        <v>43162</v>
      </c>
      <c r="W28" s="11" t="s">
        <v>97</v>
      </c>
      <c r="X28" s="15" t="str">
        <f t="shared" si="1"/>
        <v>三A2月25-3月3</v>
      </c>
      <c r="Y28" s="15" t="str">
        <f t="shared" si="2"/>
        <v>2月25-3月3</v>
      </c>
      <c r="Z28" s="12" t="s">
        <v>59</v>
      </c>
      <c r="AA28" s="12" t="s">
        <v>60</v>
      </c>
      <c r="AC28" s="41" t="s">
        <v>480</v>
      </c>
      <c r="AD28" s="41" t="s">
        <v>481</v>
      </c>
      <c r="AE28" s="41" t="s">
        <v>482</v>
      </c>
      <c r="AF28" s="41" t="s">
        <v>483</v>
      </c>
      <c r="AG28" s="41" t="s">
        <v>484</v>
      </c>
      <c r="AH28" s="41" t="s">
        <v>485</v>
      </c>
    </row>
    <row r="29" spans="2:34" ht="17.25" thickBot="1">
      <c r="B29" s="33" t="s">
        <v>386</v>
      </c>
      <c r="C29" s="36">
        <v>5</v>
      </c>
      <c r="D29" s="4">
        <f>D28</f>
        <v>1</v>
      </c>
      <c r="E29" s="44">
        <v>4</v>
      </c>
      <c r="F29" s="43" t="str">
        <f t="shared" si="17"/>
        <v>李小君5</v>
      </c>
      <c r="G29" s="45" t="str">
        <f>AC29&amp;""&amp;B29</f>
        <v>3/5李小君</v>
      </c>
      <c r="H29" s="45" t="str">
        <f>AD29&amp;""&amp;B29</f>
        <v>3/6李小君</v>
      </c>
      <c r="I29" s="45" t="str">
        <f>AE29&amp;""&amp;B29</f>
        <v>3/7李小君</v>
      </c>
      <c r="J29" s="45" t="str">
        <f>AF29&amp;""&amp;B29</f>
        <v>3/8李小君</v>
      </c>
      <c r="K29" s="45" t="str">
        <f>AG29&amp;""&amp;B29</f>
        <v>3/9李小君</v>
      </c>
      <c r="L29" s="46"/>
      <c r="O29" s="10">
        <f t="shared" si="15"/>
        <v>4</v>
      </c>
      <c r="P29" s="8">
        <f t="shared" si="18"/>
        <v>43163</v>
      </c>
      <c r="Q29" s="8">
        <f t="shared" si="18"/>
        <v>43169</v>
      </c>
      <c r="R29" s="10">
        <f t="shared" si="16"/>
        <v>4</v>
      </c>
      <c r="S29" s="5">
        <f t="shared" si="19"/>
        <v>43163</v>
      </c>
      <c r="T29" s="5">
        <f t="shared" si="20"/>
        <v>43169</v>
      </c>
      <c r="W29" s="11" t="s">
        <v>98</v>
      </c>
      <c r="X29" s="15" t="str">
        <f t="shared" si="1"/>
        <v>四A3月4-3月10</v>
      </c>
      <c r="Y29" s="15" t="str">
        <f t="shared" si="2"/>
        <v>3月4-3月10</v>
      </c>
      <c r="Z29" s="12" t="s">
        <v>61</v>
      </c>
      <c r="AA29" s="12" t="s">
        <v>62</v>
      </c>
      <c r="AC29" s="41" t="s">
        <v>195</v>
      </c>
      <c r="AD29" s="41" t="s">
        <v>196</v>
      </c>
      <c r="AE29" s="41" t="s">
        <v>197</v>
      </c>
      <c r="AF29" s="41" t="s">
        <v>198</v>
      </c>
      <c r="AG29" s="41" t="s">
        <v>199</v>
      </c>
      <c r="AH29" s="41" t="s">
        <v>486</v>
      </c>
    </row>
    <row r="30" spans="2:34" ht="26.25" customHeight="1" thickBot="1">
      <c r="B30" s="57" t="s">
        <v>781</v>
      </c>
      <c r="C30" s="36"/>
      <c r="D30" s="4">
        <v>2</v>
      </c>
      <c r="E30" s="44">
        <v>5</v>
      </c>
      <c r="F30" s="43" t="str">
        <f t="shared" si="17"/>
        <v>許漢良4
林正雄1</v>
      </c>
      <c r="G30" s="45" t="str">
        <f>AC30&amp;"許漢良"</f>
        <v>3/12許漢良</v>
      </c>
      <c r="H30" s="45" t="str">
        <f>AD30&amp;"許漢良"</f>
        <v>3/13許漢良</v>
      </c>
      <c r="I30" s="45" t="str">
        <f>AE30&amp;"許漢良"</f>
        <v>3/14許漢良</v>
      </c>
      <c r="J30" s="45" t="str">
        <f>AF30&amp;"許漢良"</f>
        <v>3/15許漢良</v>
      </c>
      <c r="K30" s="45" t="str">
        <f>AG30&amp;"林正雄"</f>
        <v>3/16林正雄</v>
      </c>
      <c r="L30" s="46"/>
      <c r="O30" s="10">
        <f t="shared" si="15"/>
        <v>5</v>
      </c>
      <c r="P30" s="8">
        <f t="shared" si="18"/>
        <v>43170</v>
      </c>
      <c r="Q30" s="8">
        <f t="shared" si="18"/>
        <v>43176</v>
      </c>
      <c r="R30" s="10">
        <f t="shared" si="16"/>
        <v>5</v>
      </c>
      <c r="S30" s="5">
        <f t="shared" si="19"/>
        <v>43170</v>
      </c>
      <c r="T30" s="5">
        <f t="shared" si="20"/>
        <v>43176</v>
      </c>
      <c r="W30" s="11" t="s">
        <v>99</v>
      </c>
      <c r="X30" s="15" t="str">
        <f t="shared" si="1"/>
        <v>五A3月11-3月17</v>
      </c>
      <c r="Y30" s="15" t="str">
        <f t="shared" si="2"/>
        <v>3月11-3月17</v>
      </c>
      <c r="Z30" s="12" t="s">
        <v>63</v>
      </c>
      <c r="AA30" s="12" t="s">
        <v>64</v>
      </c>
      <c r="AC30" s="41" t="s">
        <v>200</v>
      </c>
      <c r="AD30" s="41" t="s">
        <v>201</v>
      </c>
      <c r="AE30" s="41" t="s">
        <v>202</v>
      </c>
      <c r="AF30" s="41" t="s">
        <v>203</v>
      </c>
      <c r="AG30" s="41" t="s">
        <v>204</v>
      </c>
      <c r="AH30" s="41" t="s">
        <v>487</v>
      </c>
    </row>
    <row r="31" spans="2:34" ht="17.25" thickBot="1">
      <c r="B31" s="33" t="s">
        <v>378</v>
      </c>
      <c r="C31" s="36">
        <v>5</v>
      </c>
      <c r="D31" s="4">
        <v>2</v>
      </c>
      <c r="E31" s="44">
        <v>6</v>
      </c>
      <c r="F31" s="43" t="str">
        <f t="shared" si="17"/>
        <v>王義薰5</v>
      </c>
      <c r="G31" s="45" t="str">
        <f>AC31&amp;""&amp;B31</f>
        <v>3/19王義薰</v>
      </c>
      <c r="H31" s="45" t="str">
        <f>AD31&amp;""&amp;B31</f>
        <v>3/20王義薰</v>
      </c>
      <c r="I31" s="45" t="str">
        <f>AE31&amp;""&amp;B31</f>
        <v>3/21王義薰</v>
      </c>
      <c r="J31" s="45" t="str">
        <f>AF31&amp;""&amp;B31</f>
        <v>3/22王義薰</v>
      </c>
      <c r="K31" s="45" t="str">
        <f>AG31&amp;""&amp;B31</f>
        <v>3/23王義薰</v>
      </c>
      <c r="L31" s="46"/>
      <c r="O31" s="10">
        <f t="shared" si="15"/>
        <v>6</v>
      </c>
      <c r="P31" s="8">
        <f t="shared" si="18"/>
        <v>43177</v>
      </c>
      <c r="Q31" s="8">
        <f t="shared" si="18"/>
        <v>43183</v>
      </c>
      <c r="R31" s="10">
        <f t="shared" si="16"/>
        <v>6</v>
      </c>
      <c r="S31" s="5">
        <f t="shared" si="19"/>
        <v>43177</v>
      </c>
      <c r="T31" s="5">
        <f t="shared" si="20"/>
        <v>43183</v>
      </c>
      <c r="W31" s="11" t="s">
        <v>100</v>
      </c>
      <c r="X31" s="15" t="str">
        <f t="shared" si="1"/>
        <v>六A3月18-3月24</v>
      </c>
      <c r="Y31" s="15" t="str">
        <f t="shared" si="2"/>
        <v>3月18-3月24</v>
      </c>
      <c r="Z31" s="12" t="s">
        <v>65</v>
      </c>
      <c r="AA31" s="12" t="s">
        <v>66</v>
      </c>
      <c r="AC31" s="41" t="s">
        <v>205</v>
      </c>
      <c r="AD31" s="41" t="s">
        <v>206</v>
      </c>
      <c r="AE31" s="41" t="s">
        <v>207</v>
      </c>
      <c r="AF31" s="41" t="s">
        <v>208</v>
      </c>
      <c r="AG31" s="41" t="s">
        <v>209</v>
      </c>
      <c r="AH31" s="41" t="s">
        <v>488</v>
      </c>
    </row>
    <row r="32" spans="2:34" ht="29.25" thickBot="1">
      <c r="B32" s="33" t="s">
        <v>383</v>
      </c>
      <c r="C32" s="36">
        <v>5</v>
      </c>
      <c r="D32" s="4">
        <v>2</v>
      </c>
      <c r="E32" s="44">
        <v>7</v>
      </c>
      <c r="F32" s="43" t="str">
        <f>B32&amp;C32&amp;CHAR(10)&amp;"胡志翔1"</f>
        <v>林麗雪5
胡志翔1</v>
      </c>
      <c r="G32" s="45" t="str">
        <f>AC32&amp;""&amp;B32</f>
        <v>3/26林麗雪</v>
      </c>
      <c r="H32" s="45" t="str">
        <f>AD32&amp;""&amp;B32</f>
        <v>3/27林麗雪</v>
      </c>
      <c r="I32" s="45" t="str">
        <f>AE32&amp;""&amp;B32</f>
        <v>3/28林麗雪</v>
      </c>
      <c r="J32" s="45" t="str">
        <f>AF32&amp;""&amp;B32</f>
        <v>3/29林麗雪</v>
      </c>
      <c r="K32" s="45" t="str">
        <f>AG32&amp;""&amp;B32</f>
        <v>3/30林麗雪</v>
      </c>
      <c r="L32" s="47" t="s">
        <v>527</v>
      </c>
      <c r="O32" s="10">
        <f t="shared" si="15"/>
        <v>7</v>
      </c>
      <c r="P32" s="8">
        <f aca="true" t="shared" si="21" ref="P32:P45">P31+7</f>
        <v>43184</v>
      </c>
      <c r="Q32" s="9" t="s">
        <v>11</v>
      </c>
      <c r="R32" s="10">
        <f t="shared" si="16"/>
        <v>7</v>
      </c>
      <c r="S32" s="5">
        <f t="shared" si="19"/>
        <v>43184</v>
      </c>
      <c r="T32" s="5">
        <f t="shared" si="20"/>
        <v>43190</v>
      </c>
      <c r="W32" s="11" t="s">
        <v>101</v>
      </c>
      <c r="X32" s="15" t="str">
        <f t="shared" si="1"/>
        <v>七A3月25-3月31</v>
      </c>
      <c r="Y32" s="15" t="str">
        <f t="shared" si="2"/>
        <v>3月25-3月31</v>
      </c>
      <c r="Z32" s="12" t="s">
        <v>67</v>
      </c>
      <c r="AA32" s="12" t="s">
        <v>68</v>
      </c>
      <c r="AC32" s="41" t="s">
        <v>210</v>
      </c>
      <c r="AD32" s="41" t="s">
        <v>211</v>
      </c>
      <c r="AE32" s="41" t="s">
        <v>212</v>
      </c>
      <c r="AF32" s="41" t="s">
        <v>213</v>
      </c>
      <c r="AG32" s="41" t="s">
        <v>214</v>
      </c>
      <c r="AH32" s="41" t="s">
        <v>489</v>
      </c>
    </row>
    <row r="33" spans="2:34" ht="17.25" thickBot="1">
      <c r="B33" s="33" t="s">
        <v>379</v>
      </c>
      <c r="C33" s="36">
        <v>3</v>
      </c>
      <c r="D33" s="26">
        <v>2</v>
      </c>
      <c r="E33" s="44">
        <v>8</v>
      </c>
      <c r="F33" s="43" t="str">
        <f t="shared" si="17"/>
        <v>胡志翔3</v>
      </c>
      <c r="G33" s="45" t="str">
        <f>AC33&amp;""&amp;B33</f>
        <v>4/2胡志翔</v>
      </c>
      <c r="H33" s="45" t="str">
        <f>AD33&amp;""&amp;B33</f>
        <v>4/3胡志翔</v>
      </c>
      <c r="I33" s="45" t="str">
        <f>AE33&amp;""&amp;B33</f>
        <v>4/4胡志翔</v>
      </c>
      <c r="J33" s="25" t="s">
        <v>217</v>
      </c>
      <c r="K33" s="25" t="s">
        <v>218</v>
      </c>
      <c r="L33" s="46"/>
      <c r="O33" s="10">
        <f t="shared" si="15"/>
        <v>8</v>
      </c>
      <c r="P33" s="8">
        <f t="shared" si="21"/>
        <v>43191</v>
      </c>
      <c r="Q33" s="8">
        <v>43197</v>
      </c>
      <c r="R33" s="10">
        <f t="shared" si="16"/>
        <v>8</v>
      </c>
      <c r="S33" s="5">
        <f t="shared" si="19"/>
        <v>43191</v>
      </c>
      <c r="T33" s="5">
        <f t="shared" si="20"/>
        <v>43197</v>
      </c>
      <c r="W33" s="11" t="s">
        <v>102</v>
      </c>
      <c r="X33" s="15" t="str">
        <f t="shared" si="1"/>
        <v>八A4月1-4月7</v>
      </c>
      <c r="Y33" s="15" t="str">
        <f t="shared" si="2"/>
        <v>4月1-4月7</v>
      </c>
      <c r="Z33" s="12" t="s">
        <v>69</v>
      </c>
      <c r="AA33" s="12" t="s">
        <v>70</v>
      </c>
      <c r="AC33" s="41" t="s">
        <v>215</v>
      </c>
      <c r="AD33" s="41" t="s">
        <v>216</v>
      </c>
      <c r="AE33" s="41" t="s">
        <v>490</v>
      </c>
      <c r="AF33" s="41" t="s">
        <v>491</v>
      </c>
      <c r="AG33" s="41" t="s">
        <v>492</v>
      </c>
      <c r="AH33" s="41" t="s">
        <v>493</v>
      </c>
    </row>
    <row r="34" spans="2:34" ht="17.25" thickBot="1">
      <c r="B34" s="33" t="s">
        <v>384</v>
      </c>
      <c r="C34" s="36">
        <v>4</v>
      </c>
      <c r="D34" s="26">
        <v>3</v>
      </c>
      <c r="E34" s="44">
        <v>9</v>
      </c>
      <c r="F34" s="43" t="str">
        <f t="shared" si="17"/>
        <v>潘怡媚4</v>
      </c>
      <c r="G34" s="25" t="s">
        <v>219</v>
      </c>
      <c r="H34" s="45" t="str">
        <f>AD34&amp;""&amp;B34</f>
        <v>4/10潘怡媚</v>
      </c>
      <c r="I34" s="45" t="str">
        <f>AE34&amp;""&amp;B34</f>
        <v>4/11潘怡媚</v>
      </c>
      <c r="J34" s="45" t="str">
        <f>AF34&amp;""&amp;B34</f>
        <v>4/12潘怡媚</v>
      </c>
      <c r="K34" s="45" t="str">
        <f>AG34&amp;""&amp;B34</f>
        <v>4/13潘怡媚</v>
      </c>
      <c r="L34" s="46"/>
      <c r="O34" s="10">
        <f t="shared" si="15"/>
        <v>9</v>
      </c>
      <c r="P34" s="8">
        <f t="shared" si="21"/>
        <v>43198</v>
      </c>
      <c r="Q34" s="8">
        <f aca="true" t="shared" si="22" ref="Q34:Q45">Q33+7</f>
        <v>43204</v>
      </c>
      <c r="R34" s="10">
        <f t="shared" si="16"/>
        <v>9</v>
      </c>
      <c r="S34" s="5">
        <f t="shared" si="19"/>
        <v>43198</v>
      </c>
      <c r="T34" s="5">
        <f t="shared" si="20"/>
        <v>43204</v>
      </c>
      <c r="W34" s="11" t="s">
        <v>103</v>
      </c>
      <c r="X34" s="15" t="str">
        <f t="shared" si="1"/>
        <v>九A4月8-4月14</v>
      </c>
      <c r="Y34" s="15" t="str">
        <f t="shared" si="2"/>
        <v>4月8-4月14</v>
      </c>
      <c r="Z34" s="12" t="s">
        <v>71</v>
      </c>
      <c r="AA34" s="12" t="s">
        <v>72</v>
      </c>
      <c r="AC34" s="41" t="s">
        <v>494</v>
      </c>
      <c r="AD34" s="41" t="s">
        <v>220</v>
      </c>
      <c r="AE34" s="41" t="s">
        <v>221</v>
      </c>
      <c r="AF34" s="41" t="s">
        <v>222</v>
      </c>
      <c r="AG34" s="41" t="s">
        <v>223</v>
      </c>
      <c r="AH34" s="41" t="s">
        <v>495</v>
      </c>
    </row>
    <row r="35" spans="2:34" ht="17.25" thickBot="1">
      <c r="B35" s="33" t="s">
        <v>385</v>
      </c>
      <c r="C35" s="36">
        <v>5</v>
      </c>
      <c r="D35" s="26">
        <v>3</v>
      </c>
      <c r="E35" s="44">
        <v>10</v>
      </c>
      <c r="F35" s="43" t="str">
        <f t="shared" si="17"/>
        <v>鄧雅楨5</v>
      </c>
      <c r="G35" s="45" t="str">
        <f>AC35&amp;""&amp;B35</f>
        <v>4/16鄧雅楨</v>
      </c>
      <c r="H35" s="45" t="str">
        <f>AD35&amp;""&amp;B35</f>
        <v>4/17鄧雅楨</v>
      </c>
      <c r="I35" s="45" t="str">
        <f>AE35&amp;""&amp;B35</f>
        <v>4/18鄧雅楨</v>
      </c>
      <c r="J35" s="45" t="str">
        <f>AF35&amp;""&amp;B35</f>
        <v>4/19鄧雅楨</v>
      </c>
      <c r="K35" s="45" t="str">
        <f>AG35&amp;""&amp;B35</f>
        <v>4/20鄧雅楨</v>
      </c>
      <c r="L35" s="46"/>
      <c r="O35" s="10">
        <f t="shared" si="15"/>
        <v>10</v>
      </c>
      <c r="P35" s="8">
        <f t="shared" si="21"/>
        <v>43205</v>
      </c>
      <c r="Q35" s="8">
        <f t="shared" si="22"/>
        <v>43211</v>
      </c>
      <c r="R35" s="10">
        <f t="shared" si="16"/>
        <v>10</v>
      </c>
      <c r="S35" s="5">
        <f t="shared" si="19"/>
        <v>43205</v>
      </c>
      <c r="T35" s="5">
        <f t="shared" si="20"/>
        <v>43211</v>
      </c>
      <c r="W35" s="11" t="s">
        <v>104</v>
      </c>
      <c r="X35" s="15" t="str">
        <f t="shared" si="1"/>
        <v>十A4月15-4月21</v>
      </c>
      <c r="Y35" s="15" t="str">
        <f t="shared" si="2"/>
        <v>4月15-4月21</v>
      </c>
      <c r="Z35" s="12" t="s">
        <v>73</v>
      </c>
      <c r="AA35" s="12" t="s">
        <v>74</v>
      </c>
      <c r="AC35" s="41" t="s">
        <v>224</v>
      </c>
      <c r="AD35" s="41" t="s">
        <v>225</v>
      </c>
      <c r="AE35" s="41" t="s">
        <v>496</v>
      </c>
      <c r="AF35" s="41" t="s">
        <v>497</v>
      </c>
      <c r="AG35" s="41" t="s">
        <v>498</v>
      </c>
      <c r="AH35" s="41" t="s">
        <v>499</v>
      </c>
    </row>
    <row r="36" spans="2:34" ht="17.25" thickBot="1">
      <c r="B36" s="33" t="s">
        <v>381</v>
      </c>
      <c r="C36" s="36">
        <v>5</v>
      </c>
      <c r="D36" s="26">
        <v>3</v>
      </c>
      <c r="E36" s="44">
        <v>11</v>
      </c>
      <c r="F36" s="43" t="str">
        <f t="shared" si="17"/>
        <v>高順益5</v>
      </c>
      <c r="G36" s="45" t="str">
        <f aca="true" t="shared" si="23" ref="G36:G43">AC36&amp;""&amp;B36</f>
        <v>4/23高順益</v>
      </c>
      <c r="H36" s="45" t="str">
        <f aca="true" t="shared" si="24" ref="H36:H43">AD36&amp;""&amp;B36</f>
        <v>4/24高順益</v>
      </c>
      <c r="I36" s="45" t="str">
        <f aca="true" t="shared" si="25" ref="I36:I43">AE36&amp;""&amp;B36</f>
        <v>4/25高順益</v>
      </c>
      <c r="J36" s="45" t="str">
        <f aca="true" t="shared" si="26" ref="J36:J43">AF36&amp;""&amp;B36</f>
        <v>4/26高順益</v>
      </c>
      <c r="K36" s="45" t="str">
        <f aca="true" t="shared" si="27" ref="K36:K43">AG36&amp;""&amp;B36</f>
        <v>4/27高順益</v>
      </c>
      <c r="L36" s="46"/>
      <c r="O36" s="10">
        <f t="shared" si="15"/>
        <v>11</v>
      </c>
      <c r="P36" s="8">
        <f t="shared" si="21"/>
        <v>43212</v>
      </c>
      <c r="Q36" s="8">
        <f t="shared" si="22"/>
        <v>43218</v>
      </c>
      <c r="R36" s="10">
        <f t="shared" si="16"/>
        <v>11</v>
      </c>
      <c r="S36" s="5">
        <f t="shared" si="19"/>
        <v>43212</v>
      </c>
      <c r="T36" s="5">
        <f t="shared" si="20"/>
        <v>43218</v>
      </c>
      <c r="W36" s="11" t="s">
        <v>105</v>
      </c>
      <c r="X36" s="15" t="str">
        <f t="shared" si="1"/>
        <v>十一A4月22-4月28</v>
      </c>
      <c r="Y36" s="15" t="str">
        <f t="shared" si="2"/>
        <v>4月22-4月28</v>
      </c>
      <c r="Z36" s="12" t="s">
        <v>75</v>
      </c>
      <c r="AA36" s="12" t="s">
        <v>76</v>
      </c>
      <c r="AC36" s="41" t="s">
        <v>229</v>
      </c>
      <c r="AD36" s="41" t="s">
        <v>230</v>
      </c>
      <c r="AE36" s="41" t="s">
        <v>231</v>
      </c>
      <c r="AF36" s="41" t="s">
        <v>232</v>
      </c>
      <c r="AG36" s="41" t="s">
        <v>233</v>
      </c>
      <c r="AH36" s="41" t="s">
        <v>500</v>
      </c>
    </row>
    <row r="37" spans="2:34" ht="17.25" thickBot="1">
      <c r="B37" s="33" t="s">
        <v>382</v>
      </c>
      <c r="C37" s="36">
        <v>5</v>
      </c>
      <c r="D37" s="26">
        <v>3</v>
      </c>
      <c r="E37" s="44">
        <v>12</v>
      </c>
      <c r="F37" s="43" t="str">
        <f t="shared" si="17"/>
        <v>林正雄5</v>
      </c>
      <c r="G37" s="45" t="str">
        <f t="shared" si="23"/>
        <v>4/30林正雄</v>
      </c>
      <c r="H37" s="45" t="str">
        <f t="shared" si="24"/>
        <v>5/1林正雄</v>
      </c>
      <c r="I37" s="45" t="str">
        <f t="shared" si="25"/>
        <v>5/2林正雄</v>
      </c>
      <c r="J37" s="45" t="str">
        <f t="shared" si="26"/>
        <v>5/3林正雄</v>
      </c>
      <c r="K37" s="45" t="str">
        <f t="shared" si="27"/>
        <v>5/4林正雄</v>
      </c>
      <c r="L37" s="46"/>
      <c r="O37" s="10">
        <f t="shared" si="15"/>
        <v>12</v>
      </c>
      <c r="P37" s="8">
        <f t="shared" si="21"/>
        <v>43219</v>
      </c>
      <c r="Q37" s="8">
        <f t="shared" si="22"/>
        <v>43225</v>
      </c>
      <c r="R37" s="10">
        <f t="shared" si="16"/>
        <v>12</v>
      </c>
      <c r="S37" s="5">
        <f t="shared" si="19"/>
        <v>43219</v>
      </c>
      <c r="T37" s="5">
        <f t="shared" si="20"/>
        <v>43225</v>
      </c>
      <c r="W37" s="11" t="s">
        <v>106</v>
      </c>
      <c r="X37" s="15" t="str">
        <f t="shared" si="1"/>
        <v>十二A4月29-5月5</v>
      </c>
      <c r="Y37" s="15" t="str">
        <f t="shared" si="2"/>
        <v>4月29-5月5</v>
      </c>
      <c r="Z37" s="12" t="s">
        <v>77</v>
      </c>
      <c r="AA37" s="12" t="s">
        <v>78</v>
      </c>
      <c r="AC37" s="41" t="s">
        <v>234</v>
      </c>
      <c r="AD37" s="41" t="s">
        <v>235</v>
      </c>
      <c r="AE37" s="41" t="s">
        <v>236</v>
      </c>
      <c r="AF37" s="41" t="s">
        <v>237</v>
      </c>
      <c r="AG37" s="41" t="s">
        <v>238</v>
      </c>
      <c r="AH37" s="41" t="s">
        <v>501</v>
      </c>
    </row>
    <row r="38" spans="2:34" ht="17.25" thickBot="1">
      <c r="B38" s="33" t="s">
        <v>380</v>
      </c>
      <c r="C38" s="36">
        <v>5</v>
      </c>
      <c r="D38" s="26">
        <v>4</v>
      </c>
      <c r="E38" s="44">
        <v>13</v>
      </c>
      <c r="F38" s="43" t="str">
        <f t="shared" si="17"/>
        <v>蔡俊雄5</v>
      </c>
      <c r="G38" s="45" t="str">
        <f t="shared" si="23"/>
        <v>5/7蔡俊雄</v>
      </c>
      <c r="H38" s="45" t="str">
        <f t="shared" si="24"/>
        <v>5/8蔡俊雄</v>
      </c>
      <c r="I38" s="45" t="str">
        <f t="shared" si="25"/>
        <v>5/9蔡俊雄</v>
      </c>
      <c r="J38" s="45" t="str">
        <f t="shared" si="26"/>
        <v>5/10蔡俊雄</v>
      </c>
      <c r="K38" s="45" t="str">
        <f t="shared" si="27"/>
        <v>5/11蔡俊雄</v>
      </c>
      <c r="L38" s="46"/>
      <c r="O38" s="10">
        <f t="shared" si="15"/>
        <v>13</v>
      </c>
      <c r="P38" s="8">
        <f t="shared" si="21"/>
        <v>43226</v>
      </c>
      <c r="Q38" s="8">
        <f t="shared" si="22"/>
        <v>43232</v>
      </c>
      <c r="R38" s="10">
        <f t="shared" si="16"/>
        <v>13</v>
      </c>
      <c r="S38" s="5">
        <f t="shared" si="19"/>
        <v>43226</v>
      </c>
      <c r="T38" s="5">
        <f t="shared" si="20"/>
        <v>43232</v>
      </c>
      <c r="W38" s="11" t="s">
        <v>107</v>
      </c>
      <c r="X38" s="15" t="str">
        <f t="shared" si="1"/>
        <v>十三A5月6-5月12</v>
      </c>
      <c r="Y38" s="15" t="str">
        <f t="shared" si="2"/>
        <v>5月6-5月12</v>
      </c>
      <c r="Z38" s="12" t="s">
        <v>79</v>
      </c>
      <c r="AA38" s="12" t="s">
        <v>80</v>
      </c>
      <c r="AC38" s="41" t="s">
        <v>239</v>
      </c>
      <c r="AD38" s="41" t="s">
        <v>240</v>
      </c>
      <c r="AE38" s="41" t="s">
        <v>502</v>
      </c>
      <c r="AF38" s="41" t="s">
        <v>503</v>
      </c>
      <c r="AG38" s="41" t="s">
        <v>504</v>
      </c>
      <c r="AH38" s="41" t="s">
        <v>505</v>
      </c>
    </row>
    <row r="39" spans="2:34" ht="17.25" thickBot="1">
      <c r="B39" s="33" t="s">
        <v>386</v>
      </c>
      <c r="C39" s="36">
        <v>5</v>
      </c>
      <c r="D39" s="26">
        <v>4</v>
      </c>
      <c r="E39" s="44">
        <v>14</v>
      </c>
      <c r="F39" s="43" t="str">
        <f t="shared" si="17"/>
        <v>李小君5</v>
      </c>
      <c r="G39" s="45" t="str">
        <f t="shared" si="23"/>
        <v>5/14李小君</v>
      </c>
      <c r="H39" s="45" t="str">
        <f t="shared" si="24"/>
        <v>5/15李小君</v>
      </c>
      <c r="I39" s="45" t="str">
        <f t="shared" si="25"/>
        <v>5/16李小君</v>
      </c>
      <c r="J39" s="45" t="str">
        <f t="shared" si="26"/>
        <v>5/17李小君</v>
      </c>
      <c r="K39" s="45" t="str">
        <f t="shared" si="27"/>
        <v>5/18李小君</v>
      </c>
      <c r="L39" s="46"/>
      <c r="O39" s="10">
        <f t="shared" si="15"/>
        <v>14</v>
      </c>
      <c r="P39" s="8">
        <f t="shared" si="21"/>
        <v>43233</v>
      </c>
      <c r="Q39" s="8">
        <f t="shared" si="22"/>
        <v>43239</v>
      </c>
      <c r="R39" s="10">
        <f t="shared" si="16"/>
        <v>14</v>
      </c>
      <c r="S39" s="5">
        <f t="shared" si="19"/>
        <v>43233</v>
      </c>
      <c r="T39" s="5">
        <f t="shared" si="20"/>
        <v>43239</v>
      </c>
      <c r="W39" s="11" t="s">
        <v>108</v>
      </c>
      <c r="X39" s="15" t="str">
        <f t="shared" si="1"/>
        <v>十四A5月13-5月19</v>
      </c>
      <c r="Y39" s="15" t="str">
        <f t="shared" si="2"/>
        <v>5月13-5月19</v>
      </c>
      <c r="Z39" s="12" t="s">
        <v>81</v>
      </c>
      <c r="AA39" s="12" t="s">
        <v>82</v>
      </c>
      <c r="AC39" s="41" t="s">
        <v>243</v>
      </c>
      <c r="AD39" s="41" t="s">
        <v>244</v>
      </c>
      <c r="AE39" s="41" t="s">
        <v>245</v>
      </c>
      <c r="AF39" s="41" t="s">
        <v>246</v>
      </c>
      <c r="AG39" s="41" t="s">
        <v>247</v>
      </c>
      <c r="AH39" s="41" t="s">
        <v>506</v>
      </c>
    </row>
    <row r="40" spans="2:34" ht="17.25" thickBot="1">
      <c r="B40" s="33" t="s">
        <v>377</v>
      </c>
      <c r="C40" s="36">
        <v>5</v>
      </c>
      <c r="D40" s="26">
        <v>4</v>
      </c>
      <c r="E40" s="44">
        <v>15</v>
      </c>
      <c r="F40" s="43" t="str">
        <f t="shared" si="17"/>
        <v>許漢良5</v>
      </c>
      <c r="G40" s="45" t="str">
        <f t="shared" si="23"/>
        <v>5/21許漢良</v>
      </c>
      <c r="H40" s="45" t="str">
        <f t="shared" si="24"/>
        <v>5/22許漢良</v>
      </c>
      <c r="I40" s="45" t="str">
        <f t="shared" si="25"/>
        <v>5/23許漢良</v>
      </c>
      <c r="J40" s="45" t="str">
        <f t="shared" si="26"/>
        <v>5/24許漢良</v>
      </c>
      <c r="K40" s="45" t="str">
        <f t="shared" si="27"/>
        <v>5/25許漢良</v>
      </c>
      <c r="L40" s="46"/>
      <c r="O40" s="10">
        <f t="shared" si="15"/>
        <v>15</v>
      </c>
      <c r="P40" s="8">
        <f t="shared" si="21"/>
        <v>43240</v>
      </c>
      <c r="Q40" s="8">
        <f t="shared" si="22"/>
        <v>43246</v>
      </c>
      <c r="R40" s="10">
        <f t="shared" si="16"/>
        <v>15</v>
      </c>
      <c r="S40" s="5">
        <f t="shared" si="19"/>
        <v>43240</v>
      </c>
      <c r="T40" s="5">
        <f t="shared" si="20"/>
        <v>43246</v>
      </c>
      <c r="W40" s="11" t="s">
        <v>109</v>
      </c>
      <c r="X40" s="15" t="str">
        <f t="shared" si="1"/>
        <v>十五A5月20-5月26</v>
      </c>
      <c r="Y40" s="15" t="str">
        <f t="shared" si="2"/>
        <v>5月20-5月26</v>
      </c>
      <c r="Z40" s="12" t="s">
        <v>83</v>
      </c>
      <c r="AA40" s="12" t="s">
        <v>84</v>
      </c>
      <c r="AC40" s="41" t="s">
        <v>248</v>
      </c>
      <c r="AD40" s="41" t="s">
        <v>249</v>
      </c>
      <c r="AE40" s="41" t="s">
        <v>250</v>
      </c>
      <c r="AF40" s="41" t="s">
        <v>507</v>
      </c>
      <c r="AG40" s="41" t="s">
        <v>252</v>
      </c>
      <c r="AH40" s="41" t="s">
        <v>508</v>
      </c>
    </row>
    <row r="41" spans="2:34" ht="17.25" thickBot="1">
      <c r="B41" s="33" t="s">
        <v>378</v>
      </c>
      <c r="C41" s="36">
        <v>5</v>
      </c>
      <c r="D41" s="26">
        <v>4</v>
      </c>
      <c r="E41" s="44">
        <v>16</v>
      </c>
      <c r="F41" s="43" t="str">
        <f t="shared" si="17"/>
        <v>王義薰5</v>
      </c>
      <c r="G41" s="45" t="str">
        <f t="shared" si="23"/>
        <v>5/28王義薰</v>
      </c>
      <c r="H41" s="45" t="str">
        <f t="shared" si="24"/>
        <v>5/29王義薰</v>
      </c>
      <c r="I41" s="45" t="str">
        <f t="shared" si="25"/>
        <v>5/30王義薰</v>
      </c>
      <c r="J41" s="45" t="str">
        <f t="shared" si="26"/>
        <v>5/31王義薰</v>
      </c>
      <c r="K41" s="45" t="str">
        <f t="shared" si="27"/>
        <v>6/1王義薰</v>
      </c>
      <c r="L41" s="46"/>
      <c r="O41" s="10">
        <f t="shared" si="15"/>
        <v>16</v>
      </c>
      <c r="P41" s="8">
        <f t="shared" si="21"/>
        <v>43247</v>
      </c>
      <c r="Q41" s="8">
        <f t="shared" si="22"/>
        <v>43253</v>
      </c>
      <c r="R41" s="10">
        <f t="shared" si="16"/>
        <v>16</v>
      </c>
      <c r="S41" s="5">
        <f t="shared" si="19"/>
        <v>43247</v>
      </c>
      <c r="T41" s="5">
        <f t="shared" si="20"/>
        <v>43253</v>
      </c>
      <c r="W41" s="11" t="s">
        <v>110</v>
      </c>
      <c r="X41" s="15" t="str">
        <f t="shared" si="1"/>
        <v>十六A5月27-6月2</v>
      </c>
      <c r="Y41" s="15" t="str">
        <f t="shared" si="2"/>
        <v>5月27-6月2</v>
      </c>
      <c r="Z41" s="12" t="s">
        <v>85</v>
      </c>
      <c r="AA41" s="12" t="s">
        <v>86</v>
      </c>
      <c r="AC41" s="41" t="s">
        <v>253</v>
      </c>
      <c r="AD41" s="41" t="s">
        <v>254</v>
      </c>
      <c r="AE41" s="41" t="s">
        <v>255</v>
      </c>
      <c r="AF41" s="41" t="s">
        <v>256</v>
      </c>
      <c r="AG41" s="41" t="s">
        <v>257</v>
      </c>
      <c r="AH41" s="41" t="s">
        <v>509</v>
      </c>
    </row>
    <row r="42" spans="2:34" ht="17.25" thickBot="1">
      <c r="B42" s="33" t="s">
        <v>383</v>
      </c>
      <c r="C42" s="36">
        <v>5</v>
      </c>
      <c r="D42" s="26">
        <v>5</v>
      </c>
      <c r="E42" s="44">
        <v>17</v>
      </c>
      <c r="F42" s="43" t="str">
        <f t="shared" si="17"/>
        <v>林麗雪5</v>
      </c>
      <c r="G42" s="45" t="str">
        <f t="shared" si="23"/>
        <v>6/4林麗雪</v>
      </c>
      <c r="H42" s="45" t="str">
        <f t="shared" si="24"/>
        <v>6/5林麗雪</v>
      </c>
      <c r="I42" s="45" t="str">
        <f t="shared" si="25"/>
        <v>6/6林麗雪</v>
      </c>
      <c r="J42" s="45" t="str">
        <f t="shared" si="26"/>
        <v>6/7林麗雪</v>
      </c>
      <c r="K42" s="45" t="str">
        <f t="shared" si="27"/>
        <v>6/8林麗雪</v>
      </c>
      <c r="L42" s="46"/>
      <c r="O42" s="10">
        <f t="shared" si="15"/>
        <v>17</v>
      </c>
      <c r="P42" s="8">
        <f t="shared" si="21"/>
        <v>43254</v>
      </c>
      <c r="Q42" s="8">
        <f t="shared" si="22"/>
        <v>43260</v>
      </c>
      <c r="R42" s="10">
        <f t="shared" si="16"/>
        <v>17</v>
      </c>
      <c r="S42" s="5">
        <f t="shared" si="19"/>
        <v>43254</v>
      </c>
      <c r="T42" s="5">
        <f t="shared" si="20"/>
        <v>43260</v>
      </c>
      <c r="W42" s="11" t="s">
        <v>111</v>
      </c>
      <c r="X42" s="15" t="str">
        <f t="shared" si="1"/>
        <v>十七A6月3-6月9</v>
      </c>
      <c r="Y42" s="15" t="str">
        <f t="shared" si="2"/>
        <v>6月3-6月9</v>
      </c>
      <c r="Z42" s="12" t="s">
        <v>87</v>
      </c>
      <c r="AA42" s="12" t="s">
        <v>88</v>
      </c>
      <c r="AC42" s="41" t="s">
        <v>258</v>
      </c>
      <c r="AD42" s="41" t="s">
        <v>510</v>
      </c>
      <c r="AE42" s="41" t="s">
        <v>511</v>
      </c>
      <c r="AF42" s="41" t="s">
        <v>261</v>
      </c>
      <c r="AG42" s="41" t="s">
        <v>262</v>
      </c>
      <c r="AH42" s="41" t="s">
        <v>512</v>
      </c>
    </row>
    <row r="43" spans="2:34" ht="17.25" thickBot="1">
      <c r="B43" s="33" t="s">
        <v>379</v>
      </c>
      <c r="C43" s="36">
        <v>5</v>
      </c>
      <c r="D43" s="26">
        <v>5</v>
      </c>
      <c r="E43" s="44">
        <v>18</v>
      </c>
      <c r="F43" s="43" t="str">
        <f t="shared" si="17"/>
        <v>胡志翔5</v>
      </c>
      <c r="G43" s="45" t="str">
        <f t="shared" si="23"/>
        <v>6/11胡志翔</v>
      </c>
      <c r="H43" s="45" t="str">
        <f t="shared" si="24"/>
        <v>6/12胡志翔</v>
      </c>
      <c r="I43" s="45" t="str">
        <f t="shared" si="25"/>
        <v>6/13胡志翔</v>
      </c>
      <c r="J43" s="45" t="str">
        <f t="shared" si="26"/>
        <v>6/14胡志翔</v>
      </c>
      <c r="K43" s="45" t="str">
        <f t="shared" si="27"/>
        <v>6/15胡志翔</v>
      </c>
      <c r="L43" s="46"/>
      <c r="O43" s="10">
        <f t="shared" si="15"/>
        <v>18</v>
      </c>
      <c r="P43" s="8">
        <f t="shared" si="21"/>
        <v>43261</v>
      </c>
      <c r="Q43" s="8">
        <f t="shared" si="22"/>
        <v>43267</v>
      </c>
      <c r="R43" s="10">
        <f t="shared" si="16"/>
        <v>18</v>
      </c>
      <c r="S43" s="5">
        <f t="shared" si="19"/>
        <v>43261</v>
      </c>
      <c r="T43" s="5">
        <f t="shared" si="20"/>
        <v>43267</v>
      </c>
      <c r="W43" s="11" t="s">
        <v>112</v>
      </c>
      <c r="X43" s="15" t="str">
        <f t="shared" si="1"/>
        <v>十八A6月10-6月16</v>
      </c>
      <c r="Y43" s="15" t="str">
        <f t="shared" si="2"/>
        <v>6月10-6月16</v>
      </c>
      <c r="Z43" s="12" t="s">
        <v>89</v>
      </c>
      <c r="AA43" s="12" t="s">
        <v>90</v>
      </c>
      <c r="AC43" s="41" t="s">
        <v>263</v>
      </c>
      <c r="AD43" s="41" t="s">
        <v>264</v>
      </c>
      <c r="AE43" s="41" t="s">
        <v>513</v>
      </c>
      <c r="AF43" s="41" t="s">
        <v>266</v>
      </c>
      <c r="AG43" s="41" t="s">
        <v>267</v>
      </c>
      <c r="AH43" s="41" t="s">
        <v>514</v>
      </c>
    </row>
    <row r="44" spans="2:34" ht="17.25" thickBot="1">
      <c r="B44" s="33" t="s">
        <v>384</v>
      </c>
      <c r="C44" s="36">
        <v>4</v>
      </c>
      <c r="D44" s="26">
        <v>5</v>
      </c>
      <c r="E44" s="44">
        <v>19</v>
      </c>
      <c r="F44" s="43" t="str">
        <f t="shared" si="17"/>
        <v>潘怡媚4</v>
      </c>
      <c r="G44" s="25" t="s">
        <v>268</v>
      </c>
      <c r="H44" s="45" t="str">
        <f>AD44&amp;""&amp;B44</f>
        <v>6/19潘怡媚</v>
      </c>
      <c r="I44" s="45" t="str">
        <f>AE44&amp;""&amp;B44</f>
        <v>6/20潘怡媚</v>
      </c>
      <c r="J44" s="45" t="str">
        <f>AF44&amp;""&amp;B44</f>
        <v>6/21潘怡媚</v>
      </c>
      <c r="K44" s="45" t="str">
        <f>AG44&amp;""&amp;B44</f>
        <v>6/22潘怡媚</v>
      </c>
      <c r="L44" s="46"/>
      <c r="O44" s="10">
        <f t="shared" si="15"/>
        <v>19</v>
      </c>
      <c r="P44" s="8">
        <f t="shared" si="21"/>
        <v>43268</v>
      </c>
      <c r="Q44" s="8">
        <f t="shared" si="22"/>
        <v>43274</v>
      </c>
      <c r="R44" s="10">
        <f t="shared" si="16"/>
        <v>19</v>
      </c>
      <c r="S44" s="5">
        <f t="shared" si="19"/>
        <v>43268</v>
      </c>
      <c r="T44" s="5">
        <f t="shared" si="20"/>
        <v>43274</v>
      </c>
      <c r="W44" s="11" t="s">
        <v>113</v>
      </c>
      <c r="X44" s="15" t="str">
        <f t="shared" si="1"/>
        <v>十九A6月17-6月23</v>
      </c>
      <c r="Y44" s="15" t="str">
        <f t="shared" si="2"/>
        <v>6月17-6月23</v>
      </c>
      <c r="Z44" s="12" t="s">
        <v>91</v>
      </c>
      <c r="AA44" s="12" t="s">
        <v>92</v>
      </c>
      <c r="AC44" s="41" t="s">
        <v>515</v>
      </c>
      <c r="AD44" s="41" t="s">
        <v>269</v>
      </c>
      <c r="AE44" s="41" t="s">
        <v>516</v>
      </c>
      <c r="AF44" s="41" t="s">
        <v>517</v>
      </c>
      <c r="AG44" s="41" t="s">
        <v>518</v>
      </c>
      <c r="AH44" s="41" t="s">
        <v>519</v>
      </c>
    </row>
    <row r="45" spans="2:34" ht="24.75" customHeight="1" thickBot="1">
      <c r="B45" s="57" t="s">
        <v>782</v>
      </c>
      <c r="C45" s="36"/>
      <c r="D45" s="26">
        <v>5</v>
      </c>
      <c r="E45" s="44">
        <v>20</v>
      </c>
      <c r="F45" s="43" t="str">
        <f t="shared" si="17"/>
        <v>潘怡媚1
鄧雅楨4</v>
      </c>
      <c r="G45" s="45" t="str">
        <f>AC45&amp;"潘怡媚"</f>
        <v>6/25潘怡媚</v>
      </c>
      <c r="H45" s="45" t="str">
        <f>AD45&amp;"鄧雅楨"</f>
        <v>6/26鄧雅楨</v>
      </c>
      <c r="I45" s="45" t="str">
        <f>AE45&amp;"鄧雅楨"</f>
        <v>6/27鄧雅楨</v>
      </c>
      <c r="J45" s="45" t="str">
        <f>AF45&amp;"鄧雅楨"</f>
        <v>6/28鄧雅楨</v>
      </c>
      <c r="K45" s="45" t="str">
        <f>AG45&amp;"鄧雅楨"</f>
        <v>6/29鄧雅楨</v>
      </c>
      <c r="L45" s="46"/>
      <c r="O45" s="10">
        <f t="shared" si="15"/>
        <v>20</v>
      </c>
      <c r="P45" s="8">
        <f t="shared" si="21"/>
        <v>43275</v>
      </c>
      <c r="Q45" s="8">
        <f t="shared" si="22"/>
        <v>43281</v>
      </c>
      <c r="R45" s="10">
        <f t="shared" si="16"/>
        <v>20</v>
      </c>
      <c r="S45" s="5">
        <f t="shared" si="19"/>
        <v>43275</v>
      </c>
      <c r="T45" s="5">
        <f t="shared" si="20"/>
        <v>43281</v>
      </c>
      <c r="W45" s="11" t="s">
        <v>114</v>
      </c>
      <c r="X45" s="15" t="str">
        <f t="shared" si="1"/>
        <v>二十A6月24-6月30</v>
      </c>
      <c r="Y45" s="15" t="str">
        <f t="shared" si="2"/>
        <v>6月24-6月30</v>
      </c>
      <c r="Z45" s="12" t="s">
        <v>93</v>
      </c>
      <c r="AA45" s="12" t="s">
        <v>94</v>
      </c>
      <c r="AC45" s="41" t="s">
        <v>272</v>
      </c>
      <c r="AD45" s="41" t="s">
        <v>520</v>
      </c>
      <c r="AE45" s="41" t="s">
        <v>521</v>
      </c>
      <c r="AF45" s="41" t="s">
        <v>522</v>
      </c>
      <c r="AG45" s="41" t="s">
        <v>523</v>
      </c>
      <c r="AH45" s="41" t="s">
        <v>524</v>
      </c>
    </row>
  </sheetData>
  <sheetProtection/>
  <mergeCells count="3">
    <mergeCell ref="E1:L1"/>
    <mergeCell ref="O1:Q1"/>
    <mergeCell ref="E24:L24"/>
  </mergeCells>
  <printOptions/>
  <pageMargins left="0.3937007874015748" right="0.3937007874015748" top="0.1968503937007874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6" sqref="A6"/>
    </sheetView>
  </sheetViews>
  <sheetFormatPr defaultColWidth="9.00390625" defaultRowHeight="16.5"/>
  <cols>
    <col min="1" max="1" width="53.75390625" style="0" customWidth="1"/>
    <col min="2" max="2" width="9.00390625" style="1" customWidth="1"/>
    <col min="8" max="8" width="9.00390625" style="1" customWidth="1"/>
  </cols>
  <sheetData>
    <row r="1" ht="16.5">
      <c r="A1" s="18">
        <v>42977</v>
      </c>
    </row>
    <row r="2" ht="16.5">
      <c r="A2" t="s">
        <v>116</v>
      </c>
    </row>
    <row r="3" ht="16.5">
      <c r="A3" s="16" t="s">
        <v>117</v>
      </c>
    </row>
    <row r="4" ht="16.5">
      <c r="A4" s="16" t="s">
        <v>118</v>
      </c>
    </row>
    <row r="5" ht="16.5">
      <c r="A5" s="16" t="s">
        <v>119</v>
      </c>
    </row>
    <row r="6" ht="16.5">
      <c r="A6" s="16" t="s">
        <v>120</v>
      </c>
    </row>
    <row r="7" ht="49.5">
      <c r="A7" s="17" t="s">
        <v>122</v>
      </c>
    </row>
    <row r="8" ht="16.5">
      <c r="A8" s="16" t="s">
        <v>121</v>
      </c>
    </row>
  </sheetData>
  <sheetProtection/>
  <printOptions/>
  <pageMargins left="0.3937007874015748" right="0.3937007874015748" top="0.196850393700787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hlc</dc:creator>
  <cp:keywords/>
  <dc:description/>
  <cp:lastModifiedBy>ZiyouXP</cp:lastModifiedBy>
  <cp:lastPrinted>2017-08-23T14:19:37Z</cp:lastPrinted>
  <dcterms:created xsi:type="dcterms:W3CDTF">2012-04-18T01:50:35Z</dcterms:created>
  <dcterms:modified xsi:type="dcterms:W3CDTF">2017-08-23T14:19:51Z</dcterms:modified>
  <cp:category/>
  <cp:version/>
  <cp:contentType/>
  <cp:contentStatus/>
</cp:coreProperties>
</file>